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hrejsova\Documents\ÚKOLY\SLUŽEBNÍ\OPTIMALIZACE\_Výběrová řízení\3. Stavební úpravy - Spojovací 632\Slepý výkaz výměr - Spojovací\"/>
    </mc:Choice>
  </mc:AlternateContent>
  <xr:revisionPtr revIDLastSave="0" documentId="13_ncr:1_{7C982C3B-D2A5-4B48-B09A-A5F79E6C9E8C}" xr6:coauthVersionLast="47" xr6:coauthVersionMax="47" xr10:uidLastSave="{00000000-0000-0000-0000-000000000000}"/>
  <bookViews>
    <workbookView xWindow="-110" yWindow="-110" windowWidth="19420" windowHeight="10420" activeTab="2" xr2:uid="{FEC627D3-8524-4B24-9A14-99D44AFB749C}"/>
  </bookViews>
  <sheets>
    <sheet name="Rejapitulace stavby" sheetId="1" r:id="rId1"/>
    <sheet name="Bourací a stavební práce" sheetId="2" r:id="rId2"/>
    <sheet name="Ostatní profese" sheetId="3" r:id="rId3"/>
    <sheet name="Vedlejší náklady" sheetId="4" r:id="rId4"/>
  </sheets>
  <externalReferences>
    <externalReference r:id="rId5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K146" i="4" l="1"/>
  <c r="BI146" i="4"/>
  <c r="BH146" i="4"/>
  <c r="BG146" i="4"/>
  <c r="BF146" i="4"/>
  <c r="T146" i="4"/>
  <c r="R146" i="4"/>
  <c r="P146" i="4"/>
  <c r="J146" i="4"/>
  <c r="BE146" i="4" s="1"/>
  <c r="BK145" i="4"/>
  <c r="BI145" i="4"/>
  <c r="BH145" i="4"/>
  <c r="BG145" i="4"/>
  <c r="BF145" i="4"/>
  <c r="T145" i="4"/>
  <c r="R145" i="4"/>
  <c r="P145" i="4"/>
  <c r="J145" i="4"/>
  <c r="BE145" i="4" s="1"/>
  <c r="BK144" i="4"/>
  <c r="BK143" i="4" s="1"/>
  <c r="J143" i="4" s="1"/>
  <c r="J104" i="4" s="1"/>
  <c r="BI144" i="4"/>
  <c r="BH144" i="4"/>
  <c r="BG144" i="4"/>
  <c r="BF144" i="4"/>
  <c r="T144" i="4"/>
  <c r="R144" i="4"/>
  <c r="R143" i="4" s="1"/>
  <c r="P144" i="4"/>
  <c r="J144" i="4"/>
  <c r="BE144" i="4" s="1"/>
  <c r="T143" i="4"/>
  <c r="P143" i="4"/>
  <c r="BK142" i="4"/>
  <c r="BI142" i="4"/>
  <c r="BH142" i="4"/>
  <c r="BG142" i="4"/>
  <c r="BF142" i="4"/>
  <c r="T142" i="4"/>
  <c r="T141" i="4" s="1"/>
  <c r="R142" i="4"/>
  <c r="P142" i="4"/>
  <c r="J142" i="4"/>
  <c r="BE142" i="4" s="1"/>
  <c r="BK141" i="4"/>
  <c r="R141" i="4"/>
  <c r="P141" i="4"/>
  <c r="J141" i="4"/>
  <c r="J103" i="4" s="1"/>
  <c r="BK140" i="4"/>
  <c r="BI140" i="4"/>
  <c r="BH140" i="4"/>
  <c r="BG140" i="4"/>
  <c r="BF140" i="4"/>
  <c r="BE140" i="4"/>
  <c r="T140" i="4"/>
  <c r="R140" i="4"/>
  <c r="R139" i="4" s="1"/>
  <c r="P140" i="4"/>
  <c r="J140" i="4"/>
  <c r="BK139" i="4"/>
  <c r="J139" i="4" s="1"/>
  <c r="J102" i="4" s="1"/>
  <c r="T139" i="4"/>
  <c r="P139" i="4"/>
  <c r="BK138" i="4"/>
  <c r="BK137" i="4" s="1"/>
  <c r="J137" i="4" s="1"/>
  <c r="J101" i="4" s="1"/>
  <c r="BI138" i="4"/>
  <c r="BH138" i="4"/>
  <c r="BG138" i="4"/>
  <c r="BF138" i="4"/>
  <c r="T138" i="4"/>
  <c r="T137" i="4" s="1"/>
  <c r="R138" i="4"/>
  <c r="P138" i="4"/>
  <c r="P137" i="4" s="1"/>
  <c r="J138" i="4"/>
  <c r="BE138" i="4" s="1"/>
  <c r="R137" i="4"/>
  <c r="BK136" i="4"/>
  <c r="BI136" i="4"/>
  <c r="BH136" i="4"/>
  <c r="BG136" i="4"/>
  <c r="BF136" i="4"/>
  <c r="T136" i="4"/>
  <c r="R136" i="4"/>
  <c r="P136" i="4"/>
  <c r="J136" i="4"/>
  <c r="BE136" i="4" s="1"/>
  <c r="BK135" i="4"/>
  <c r="BI135" i="4"/>
  <c r="BH135" i="4"/>
  <c r="BG135" i="4"/>
  <c r="BF135" i="4"/>
  <c r="BE135" i="4"/>
  <c r="T135" i="4"/>
  <c r="R135" i="4"/>
  <c r="R134" i="4" s="1"/>
  <c r="P135" i="4"/>
  <c r="J135" i="4"/>
  <c r="BK134" i="4"/>
  <c r="J134" i="4" s="1"/>
  <c r="J100" i="4" s="1"/>
  <c r="T134" i="4"/>
  <c r="P134" i="4"/>
  <c r="BK133" i="4"/>
  <c r="BK131" i="4" s="1"/>
  <c r="J131" i="4" s="1"/>
  <c r="J99" i="4" s="1"/>
  <c r="BI133" i="4"/>
  <c r="BH133" i="4"/>
  <c r="BG133" i="4"/>
  <c r="BF133" i="4"/>
  <c r="BE133" i="4"/>
  <c r="T133" i="4"/>
  <c r="R133" i="4"/>
  <c r="P133" i="4"/>
  <c r="J133" i="4"/>
  <c r="BK132" i="4"/>
  <c r="BI132" i="4"/>
  <c r="BH132" i="4"/>
  <c r="BG132" i="4"/>
  <c r="BF132" i="4"/>
  <c r="T132" i="4"/>
  <c r="T131" i="4" s="1"/>
  <c r="R132" i="4"/>
  <c r="P132" i="4"/>
  <c r="P131" i="4" s="1"/>
  <c r="J132" i="4"/>
  <c r="BE132" i="4" s="1"/>
  <c r="R131" i="4"/>
  <c r="BK130" i="4"/>
  <c r="BI130" i="4"/>
  <c r="BH130" i="4"/>
  <c r="BG130" i="4"/>
  <c r="BF130" i="4"/>
  <c r="BE130" i="4"/>
  <c r="T130" i="4"/>
  <c r="R130" i="4"/>
  <c r="P130" i="4"/>
  <c r="J130" i="4"/>
  <c r="BK129" i="4"/>
  <c r="BI129" i="4"/>
  <c r="BH129" i="4"/>
  <c r="BG129" i="4"/>
  <c r="BF129" i="4"/>
  <c r="T129" i="4"/>
  <c r="R129" i="4"/>
  <c r="P129" i="4"/>
  <c r="P126" i="4" s="1"/>
  <c r="P125" i="4" s="1"/>
  <c r="P124" i="4" s="1"/>
  <c r="J129" i="4"/>
  <c r="BE129" i="4" s="1"/>
  <c r="BK128" i="4"/>
  <c r="BI128" i="4"/>
  <c r="BH128" i="4"/>
  <c r="BG128" i="4"/>
  <c r="BF128" i="4"/>
  <c r="T128" i="4"/>
  <c r="T126" i="4" s="1"/>
  <c r="T125" i="4" s="1"/>
  <c r="T124" i="4" s="1"/>
  <c r="R128" i="4"/>
  <c r="P128" i="4"/>
  <c r="J128" i="4"/>
  <c r="BE128" i="4" s="1"/>
  <c r="BK127" i="4"/>
  <c r="BI127" i="4"/>
  <c r="BH127" i="4"/>
  <c r="BG127" i="4"/>
  <c r="BF127" i="4"/>
  <c r="F34" i="4" s="1"/>
  <c r="T127" i="4"/>
  <c r="R127" i="4"/>
  <c r="R126" i="4" s="1"/>
  <c r="P127" i="4"/>
  <c r="J127" i="4"/>
  <c r="BE127" i="4" s="1"/>
  <c r="F120" i="4"/>
  <c r="F118" i="4"/>
  <c r="E116" i="4"/>
  <c r="F91" i="4"/>
  <c r="F89" i="4"/>
  <c r="E87" i="4"/>
  <c r="J37" i="4"/>
  <c r="J36" i="4"/>
  <c r="J35" i="4"/>
  <c r="J24" i="4"/>
  <c r="E24" i="4"/>
  <c r="J121" i="4" s="1"/>
  <c r="J23" i="4"/>
  <c r="J21" i="4"/>
  <c r="E21" i="4"/>
  <c r="J120" i="4" s="1"/>
  <c r="J20" i="4"/>
  <c r="J18" i="4"/>
  <c r="E18" i="4"/>
  <c r="F121" i="4" s="1"/>
  <c r="J17" i="4"/>
  <c r="J12" i="4"/>
  <c r="J118" i="4" s="1"/>
  <c r="E7" i="4"/>
  <c r="E114" i="4" s="1"/>
  <c r="BK294" i="3"/>
  <c r="BI294" i="3"/>
  <c r="BH294" i="3"/>
  <c r="BG294" i="3"/>
  <c r="BF294" i="3"/>
  <c r="BE294" i="3"/>
  <c r="T294" i="3"/>
  <c r="R294" i="3"/>
  <c r="P294" i="3"/>
  <c r="J294" i="3"/>
  <c r="BK293" i="3"/>
  <c r="BI293" i="3"/>
  <c r="BH293" i="3"/>
  <c r="BG293" i="3"/>
  <c r="BF293" i="3"/>
  <c r="T293" i="3"/>
  <c r="R293" i="3"/>
  <c r="P293" i="3"/>
  <c r="J293" i="3"/>
  <c r="BE293" i="3" s="1"/>
  <c r="BK292" i="3"/>
  <c r="BI292" i="3"/>
  <c r="BH292" i="3"/>
  <c r="BG292" i="3"/>
  <c r="BF292" i="3"/>
  <c r="T292" i="3"/>
  <c r="R292" i="3"/>
  <c r="P292" i="3"/>
  <c r="J292" i="3"/>
  <c r="BE292" i="3" s="1"/>
  <c r="BK291" i="3"/>
  <c r="BI291" i="3"/>
  <c r="BH291" i="3"/>
  <c r="BG291" i="3"/>
  <c r="BF291" i="3"/>
  <c r="T291" i="3"/>
  <c r="T287" i="3" s="1"/>
  <c r="R291" i="3"/>
  <c r="P291" i="3"/>
  <c r="J291" i="3"/>
  <c r="BE291" i="3" s="1"/>
  <c r="BK290" i="3"/>
  <c r="BI290" i="3"/>
  <c r="BH290" i="3"/>
  <c r="BG290" i="3"/>
  <c r="BF290" i="3"/>
  <c r="T290" i="3"/>
  <c r="R290" i="3"/>
  <c r="P290" i="3"/>
  <c r="J290" i="3"/>
  <c r="BE290" i="3" s="1"/>
  <c r="BK289" i="3"/>
  <c r="BI289" i="3"/>
  <c r="BH289" i="3"/>
  <c r="BG289" i="3"/>
  <c r="BF289" i="3"/>
  <c r="T289" i="3"/>
  <c r="R289" i="3"/>
  <c r="P289" i="3"/>
  <c r="J289" i="3"/>
  <c r="BE289" i="3" s="1"/>
  <c r="BK288" i="3"/>
  <c r="BI288" i="3"/>
  <c r="BH288" i="3"/>
  <c r="BG288" i="3"/>
  <c r="BF288" i="3"/>
  <c r="T288" i="3"/>
  <c r="R288" i="3"/>
  <c r="R287" i="3" s="1"/>
  <c r="P288" i="3"/>
  <c r="P287" i="3" s="1"/>
  <c r="J288" i="3"/>
  <c r="BE288" i="3" s="1"/>
  <c r="BK286" i="3"/>
  <c r="BI286" i="3"/>
  <c r="BH286" i="3"/>
  <c r="BG286" i="3"/>
  <c r="BF286" i="3"/>
  <c r="T286" i="3"/>
  <c r="R286" i="3"/>
  <c r="P286" i="3"/>
  <c r="J286" i="3"/>
  <c r="BE286" i="3" s="1"/>
  <c r="BK285" i="3"/>
  <c r="BI285" i="3"/>
  <c r="BH285" i="3"/>
  <c r="BG285" i="3"/>
  <c r="BF285" i="3"/>
  <c r="T285" i="3"/>
  <c r="R285" i="3"/>
  <c r="P285" i="3"/>
  <c r="J285" i="3"/>
  <c r="BE285" i="3" s="1"/>
  <c r="BK284" i="3"/>
  <c r="BI284" i="3"/>
  <c r="BH284" i="3"/>
  <c r="BG284" i="3"/>
  <c r="BF284" i="3"/>
  <c r="T284" i="3"/>
  <c r="R284" i="3"/>
  <c r="P284" i="3"/>
  <c r="J284" i="3"/>
  <c r="BE284" i="3" s="1"/>
  <c r="BK283" i="3"/>
  <c r="BK277" i="3" s="1"/>
  <c r="J277" i="3" s="1"/>
  <c r="J105" i="3" s="1"/>
  <c r="BI283" i="3"/>
  <c r="BH283" i="3"/>
  <c r="BG283" i="3"/>
  <c r="BF283" i="3"/>
  <c r="T283" i="3"/>
  <c r="R283" i="3"/>
  <c r="P283" i="3"/>
  <c r="J283" i="3"/>
  <c r="BE283" i="3" s="1"/>
  <c r="BK282" i="3"/>
  <c r="BI282" i="3"/>
  <c r="BH282" i="3"/>
  <c r="BG282" i="3"/>
  <c r="BF282" i="3"/>
  <c r="T282" i="3"/>
  <c r="R282" i="3"/>
  <c r="P282" i="3"/>
  <c r="J282" i="3"/>
  <c r="BE282" i="3" s="1"/>
  <c r="BK281" i="3"/>
  <c r="BI281" i="3"/>
  <c r="BH281" i="3"/>
  <c r="BG281" i="3"/>
  <c r="BF281" i="3"/>
  <c r="T281" i="3"/>
  <c r="R281" i="3"/>
  <c r="R277" i="3" s="1"/>
  <c r="P281" i="3"/>
  <c r="J281" i="3"/>
  <c r="BE281" i="3" s="1"/>
  <c r="BK280" i="3"/>
  <c r="BI280" i="3"/>
  <c r="BH280" i="3"/>
  <c r="BG280" i="3"/>
  <c r="BF280" i="3"/>
  <c r="BE280" i="3"/>
  <c r="T280" i="3"/>
  <c r="R280" i="3"/>
  <c r="P280" i="3"/>
  <c r="P277" i="3" s="1"/>
  <c r="J280" i="3"/>
  <c r="BK279" i="3"/>
  <c r="BI279" i="3"/>
  <c r="BH279" i="3"/>
  <c r="BG279" i="3"/>
  <c r="BF279" i="3"/>
  <c r="T279" i="3"/>
  <c r="T277" i="3" s="1"/>
  <c r="R279" i="3"/>
  <c r="P279" i="3"/>
  <c r="J279" i="3"/>
  <c r="BE279" i="3" s="1"/>
  <c r="BK278" i="3"/>
  <c r="BI278" i="3"/>
  <c r="BH278" i="3"/>
  <c r="BG278" i="3"/>
  <c r="BF278" i="3"/>
  <c r="T278" i="3"/>
  <c r="R278" i="3"/>
  <c r="P278" i="3"/>
  <c r="J278" i="3"/>
  <c r="BE278" i="3" s="1"/>
  <c r="BK276" i="3"/>
  <c r="BI276" i="3"/>
  <c r="BH276" i="3"/>
  <c r="BG276" i="3"/>
  <c r="BF276" i="3"/>
  <c r="BE276" i="3"/>
  <c r="T276" i="3"/>
  <c r="R276" i="3"/>
  <c r="P276" i="3"/>
  <c r="J276" i="3"/>
  <c r="BK275" i="3"/>
  <c r="BI275" i="3"/>
  <c r="BH275" i="3"/>
  <c r="BG275" i="3"/>
  <c r="BF275" i="3"/>
  <c r="T275" i="3"/>
  <c r="R275" i="3"/>
  <c r="P275" i="3"/>
  <c r="J275" i="3"/>
  <c r="BE275" i="3" s="1"/>
  <c r="BK274" i="3"/>
  <c r="BI274" i="3"/>
  <c r="BH274" i="3"/>
  <c r="BG274" i="3"/>
  <c r="BF274" i="3"/>
  <c r="T274" i="3"/>
  <c r="R274" i="3"/>
  <c r="P274" i="3"/>
  <c r="J274" i="3"/>
  <c r="BE274" i="3" s="1"/>
  <c r="BK273" i="3"/>
  <c r="BI273" i="3"/>
  <c r="BH273" i="3"/>
  <c r="BG273" i="3"/>
  <c r="BF273" i="3"/>
  <c r="T273" i="3"/>
  <c r="R273" i="3"/>
  <c r="P273" i="3"/>
  <c r="J273" i="3"/>
  <c r="BE273" i="3" s="1"/>
  <c r="BK272" i="3"/>
  <c r="BI272" i="3"/>
  <c r="BH272" i="3"/>
  <c r="BG272" i="3"/>
  <c r="BF272" i="3"/>
  <c r="T272" i="3"/>
  <c r="R272" i="3"/>
  <c r="P272" i="3"/>
  <c r="J272" i="3"/>
  <c r="BE272" i="3" s="1"/>
  <c r="BK271" i="3"/>
  <c r="BK268" i="3" s="1"/>
  <c r="BI271" i="3"/>
  <c r="BH271" i="3"/>
  <c r="BG271" i="3"/>
  <c r="BF271" i="3"/>
  <c r="T271" i="3"/>
  <c r="R271" i="3"/>
  <c r="P271" i="3"/>
  <c r="P268" i="3" s="1"/>
  <c r="J271" i="3"/>
  <c r="BE271" i="3" s="1"/>
  <c r="BK269" i="3"/>
  <c r="BI269" i="3"/>
  <c r="BH269" i="3"/>
  <c r="BG269" i="3"/>
  <c r="BF269" i="3"/>
  <c r="T269" i="3"/>
  <c r="T268" i="3" s="1"/>
  <c r="R269" i="3"/>
  <c r="R268" i="3" s="1"/>
  <c r="P269" i="3"/>
  <c r="J269" i="3"/>
  <c r="BE269" i="3" s="1"/>
  <c r="BK267" i="3"/>
  <c r="BI267" i="3"/>
  <c r="BH267" i="3"/>
  <c r="BG267" i="3"/>
  <c r="BF267" i="3"/>
  <c r="T267" i="3"/>
  <c r="R267" i="3"/>
  <c r="P267" i="3"/>
  <c r="J267" i="3"/>
  <c r="BE267" i="3" s="1"/>
  <c r="BK266" i="3"/>
  <c r="BI266" i="3"/>
  <c r="BH266" i="3"/>
  <c r="BG266" i="3"/>
  <c r="BF266" i="3"/>
  <c r="T266" i="3"/>
  <c r="R266" i="3"/>
  <c r="P266" i="3"/>
  <c r="J266" i="3"/>
  <c r="BE266" i="3" s="1"/>
  <c r="BK265" i="3"/>
  <c r="BI265" i="3"/>
  <c r="BH265" i="3"/>
  <c r="BG265" i="3"/>
  <c r="BF265" i="3"/>
  <c r="T265" i="3"/>
  <c r="R265" i="3"/>
  <c r="P265" i="3"/>
  <c r="J265" i="3"/>
  <c r="BE265" i="3" s="1"/>
  <c r="BK264" i="3"/>
  <c r="BI264" i="3"/>
  <c r="BH264" i="3"/>
  <c r="BG264" i="3"/>
  <c r="BF264" i="3"/>
  <c r="T264" i="3"/>
  <c r="R264" i="3"/>
  <c r="P264" i="3"/>
  <c r="J264" i="3"/>
  <c r="BE264" i="3" s="1"/>
  <c r="BK263" i="3"/>
  <c r="BI263" i="3"/>
  <c r="BH263" i="3"/>
  <c r="BG263" i="3"/>
  <c r="BF263" i="3"/>
  <c r="T263" i="3"/>
  <c r="R263" i="3"/>
  <c r="R260" i="3" s="1"/>
  <c r="P263" i="3"/>
  <c r="P260" i="3" s="1"/>
  <c r="J263" i="3"/>
  <c r="BE263" i="3" s="1"/>
  <c r="BK261" i="3"/>
  <c r="BI261" i="3"/>
  <c r="BH261" i="3"/>
  <c r="BG261" i="3"/>
  <c r="BF261" i="3"/>
  <c r="T261" i="3"/>
  <c r="T260" i="3" s="1"/>
  <c r="R261" i="3"/>
  <c r="P261" i="3"/>
  <c r="J261" i="3"/>
  <c r="BE261" i="3" s="1"/>
  <c r="BK259" i="3"/>
  <c r="BI259" i="3"/>
  <c r="BH259" i="3"/>
  <c r="BG259" i="3"/>
  <c r="BF259" i="3"/>
  <c r="T259" i="3"/>
  <c r="R259" i="3"/>
  <c r="P259" i="3"/>
  <c r="J259" i="3"/>
  <c r="BE259" i="3" s="1"/>
  <c r="BK258" i="3"/>
  <c r="BI258" i="3"/>
  <c r="BH258" i="3"/>
  <c r="BG258" i="3"/>
  <c r="BF258" i="3"/>
  <c r="BE258" i="3"/>
  <c r="T258" i="3"/>
  <c r="R258" i="3"/>
  <c r="P258" i="3"/>
  <c r="J258" i="3"/>
  <c r="BK257" i="3"/>
  <c r="BI257" i="3"/>
  <c r="BH257" i="3"/>
  <c r="BG257" i="3"/>
  <c r="BF257" i="3"/>
  <c r="T257" i="3"/>
  <c r="R257" i="3"/>
  <c r="P257" i="3"/>
  <c r="J257" i="3"/>
  <c r="BE257" i="3" s="1"/>
  <c r="BK256" i="3"/>
  <c r="BI256" i="3"/>
  <c r="BH256" i="3"/>
  <c r="BG256" i="3"/>
  <c r="BF256" i="3"/>
  <c r="T256" i="3"/>
  <c r="R256" i="3"/>
  <c r="P256" i="3"/>
  <c r="J256" i="3"/>
  <c r="BE256" i="3" s="1"/>
  <c r="BK255" i="3"/>
  <c r="BI255" i="3"/>
  <c r="BH255" i="3"/>
  <c r="BG255" i="3"/>
  <c r="BF255" i="3"/>
  <c r="T255" i="3"/>
  <c r="R255" i="3"/>
  <c r="P255" i="3"/>
  <c r="J255" i="3"/>
  <c r="BE255" i="3" s="1"/>
  <c r="BK254" i="3"/>
  <c r="BI254" i="3"/>
  <c r="BH254" i="3"/>
  <c r="BG254" i="3"/>
  <c r="BF254" i="3"/>
  <c r="BE254" i="3"/>
  <c r="T254" i="3"/>
  <c r="R254" i="3"/>
  <c r="P254" i="3"/>
  <c r="J254" i="3"/>
  <c r="BK253" i="3"/>
  <c r="BI253" i="3"/>
  <c r="BH253" i="3"/>
  <c r="BG253" i="3"/>
  <c r="BF253" i="3"/>
  <c r="BE253" i="3"/>
  <c r="T253" i="3"/>
  <c r="R253" i="3"/>
  <c r="P253" i="3"/>
  <c r="J253" i="3"/>
  <c r="BK252" i="3"/>
  <c r="BI252" i="3"/>
  <c r="BH252" i="3"/>
  <c r="BG252" i="3"/>
  <c r="BF252" i="3"/>
  <c r="T252" i="3"/>
  <c r="R252" i="3"/>
  <c r="P252" i="3"/>
  <c r="J252" i="3"/>
  <c r="BE252" i="3" s="1"/>
  <c r="BK251" i="3"/>
  <c r="BI251" i="3"/>
  <c r="BH251" i="3"/>
  <c r="BG251" i="3"/>
  <c r="BF251" i="3"/>
  <c r="T251" i="3"/>
  <c r="R251" i="3"/>
  <c r="P251" i="3"/>
  <c r="J251" i="3"/>
  <c r="BE251" i="3" s="1"/>
  <c r="BK250" i="3"/>
  <c r="BI250" i="3"/>
  <c r="BH250" i="3"/>
  <c r="BG250" i="3"/>
  <c r="BF250" i="3"/>
  <c r="T250" i="3"/>
  <c r="R250" i="3"/>
  <c r="P250" i="3"/>
  <c r="J250" i="3"/>
  <c r="BE250" i="3" s="1"/>
  <c r="BK249" i="3"/>
  <c r="BI249" i="3"/>
  <c r="BH249" i="3"/>
  <c r="BG249" i="3"/>
  <c r="BF249" i="3"/>
  <c r="BE249" i="3"/>
  <c r="T249" i="3"/>
  <c r="R249" i="3"/>
  <c r="P249" i="3"/>
  <c r="J249" i="3"/>
  <c r="BK248" i="3"/>
  <c r="BI248" i="3"/>
  <c r="BH248" i="3"/>
  <c r="BG248" i="3"/>
  <c r="BF248" i="3"/>
  <c r="T248" i="3"/>
  <c r="R248" i="3"/>
  <c r="P248" i="3"/>
  <c r="J248" i="3"/>
  <c r="BE248" i="3" s="1"/>
  <c r="BK247" i="3"/>
  <c r="BI247" i="3"/>
  <c r="BH247" i="3"/>
  <c r="BG247" i="3"/>
  <c r="BF247" i="3"/>
  <c r="T247" i="3"/>
  <c r="R247" i="3"/>
  <c r="P247" i="3"/>
  <c r="J247" i="3"/>
  <c r="BE247" i="3" s="1"/>
  <c r="BK246" i="3"/>
  <c r="BI246" i="3"/>
  <c r="BH246" i="3"/>
  <c r="BG246" i="3"/>
  <c r="BF246" i="3"/>
  <c r="T246" i="3"/>
  <c r="R246" i="3"/>
  <c r="P246" i="3"/>
  <c r="J246" i="3"/>
  <c r="BE246" i="3" s="1"/>
  <c r="BK245" i="3"/>
  <c r="BI245" i="3"/>
  <c r="BH245" i="3"/>
  <c r="BG245" i="3"/>
  <c r="BF245" i="3"/>
  <c r="T245" i="3"/>
  <c r="R245" i="3"/>
  <c r="P245" i="3"/>
  <c r="J245" i="3"/>
  <c r="BE245" i="3" s="1"/>
  <c r="BK244" i="3"/>
  <c r="BI244" i="3"/>
  <c r="BH244" i="3"/>
  <c r="BG244" i="3"/>
  <c r="BF244" i="3"/>
  <c r="T244" i="3"/>
  <c r="R244" i="3"/>
  <c r="P244" i="3"/>
  <c r="J244" i="3"/>
  <c r="BE244" i="3" s="1"/>
  <c r="BK243" i="3"/>
  <c r="BI243" i="3"/>
  <c r="BH243" i="3"/>
  <c r="BG243" i="3"/>
  <c r="BF243" i="3"/>
  <c r="T243" i="3"/>
  <c r="R243" i="3"/>
  <c r="P243" i="3"/>
  <c r="J243" i="3"/>
  <c r="BE243" i="3" s="1"/>
  <c r="BK242" i="3"/>
  <c r="BI242" i="3"/>
  <c r="BH242" i="3"/>
  <c r="BG242" i="3"/>
  <c r="BF242" i="3"/>
  <c r="BE242" i="3"/>
  <c r="T242" i="3"/>
  <c r="R242" i="3"/>
  <c r="P242" i="3"/>
  <c r="J242" i="3"/>
  <c r="BK241" i="3"/>
  <c r="BI241" i="3"/>
  <c r="BH241" i="3"/>
  <c r="BG241" i="3"/>
  <c r="BF241" i="3"/>
  <c r="T241" i="3"/>
  <c r="R241" i="3"/>
  <c r="P241" i="3"/>
  <c r="J241" i="3"/>
  <c r="BE241" i="3" s="1"/>
  <c r="BK240" i="3"/>
  <c r="BI240" i="3"/>
  <c r="BH240" i="3"/>
  <c r="BG240" i="3"/>
  <c r="BF240" i="3"/>
  <c r="T240" i="3"/>
  <c r="R240" i="3"/>
  <c r="P240" i="3"/>
  <c r="J240" i="3"/>
  <c r="BE240" i="3" s="1"/>
  <c r="BK239" i="3"/>
  <c r="BI239" i="3"/>
  <c r="BH239" i="3"/>
  <c r="BG239" i="3"/>
  <c r="BF239" i="3"/>
  <c r="T239" i="3"/>
  <c r="R239" i="3"/>
  <c r="P239" i="3"/>
  <c r="J239" i="3"/>
  <c r="BE239" i="3" s="1"/>
  <c r="BK238" i="3"/>
  <c r="BI238" i="3"/>
  <c r="BH238" i="3"/>
  <c r="BG238" i="3"/>
  <c r="BF238" i="3"/>
  <c r="BE238" i="3"/>
  <c r="T238" i="3"/>
  <c r="R238" i="3"/>
  <c r="P238" i="3"/>
  <c r="J238" i="3"/>
  <c r="BK237" i="3"/>
  <c r="BI237" i="3"/>
  <c r="BH237" i="3"/>
  <c r="BG237" i="3"/>
  <c r="BF237" i="3"/>
  <c r="BE237" i="3"/>
  <c r="T237" i="3"/>
  <c r="R237" i="3"/>
  <c r="P237" i="3"/>
  <c r="J237" i="3"/>
  <c r="BK236" i="3"/>
  <c r="BI236" i="3"/>
  <c r="BH236" i="3"/>
  <c r="BG236" i="3"/>
  <c r="BF236" i="3"/>
  <c r="T236" i="3"/>
  <c r="R236" i="3"/>
  <c r="P236" i="3"/>
  <c r="J236" i="3"/>
  <c r="BE236" i="3" s="1"/>
  <c r="BK235" i="3"/>
  <c r="BI235" i="3"/>
  <c r="BH235" i="3"/>
  <c r="BG235" i="3"/>
  <c r="BF235" i="3"/>
  <c r="T235" i="3"/>
  <c r="R235" i="3"/>
  <c r="P235" i="3"/>
  <c r="J235" i="3"/>
  <c r="BE235" i="3" s="1"/>
  <c r="BK234" i="3"/>
  <c r="BI234" i="3"/>
  <c r="BH234" i="3"/>
  <c r="BG234" i="3"/>
  <c r="BF234" i="3"/>
  <c r="T234" i="3"/>
  <c r="R234" i="3"/>
  <c r="P234" i="3"/>
  <c r="J234" i="3"/>
  <c r="BE234" i="3" s="1"/>
  <c r="BK233" i="3"/>
  <c r="BI233" i="3"/>
  <c r="BH233" i="3"/>
  <c r="BG233" i="3"/>
  <c r="BF233" i="3"/>
  <c r="BE233" i="3"/>
  <c r="T233" i="3"/>
  <c r="R233" i="3"/>
  <c r="P233" i="3"/>
  <c r="J233" i="3"/>
  <c r="BK232" i="3"/>
  <c r="BI232" i="3"/>
  <c r="BH232" i="3"/>
  <c r="BG232" i="3"/>
  <c r="BF232" i="3"/>
  <c r="T232" i="3"/>
  <c r="R232" i="3"/>
  <c r="P232" i="3"/>
  <c r="J232" i="3"/>
  <c r="BE232" i="3" s="1"/>
  <c r="BK231" i="3"/>
  <c r="BI231" i="3"/>
  <c r="BH231" i="3"/>
  <c r="BG231" i="3"/>
  <c r="BF231" i="3"/>
  <c r="T231" i="3"/>
  <c r="R231" i="3"/>
  <c r="P231" i="3"/>
  <c r="J231" i="3"/>
  <c r="BE231" i="3" s="1"/>
  <c r="BK230" i="3"/>
  <c r="BI230" i="3"/>
  <c r="BH230" i="3"/>
  <c r="BG230" i="3"/>
  <c r="BF230" i="3"/>
  <c r="T230" i="3"/>
  <c r="R230" i="3"/>
  <c r="P230" i="3"/>
  <c r="J230" i="3"/>
  <c r="BE230" i="3" s="1"/>
  <c r="BK229" i="3"/>
  <c r="BI229" i="3"/>
  <c r="BH229" i="3"/>
  <c r="BG229" i="3"/>
  <c r="BF229" i="3"/>
  <c r="T229" i="3"/>
  <c r="R229" i="3"/>
  <c r="P229" i="3"/>
  <c r="J229" i="3"/>
  <c r="BE229" i="3" s="1"/>
  <c r="BK228" i="3"/>
  <c r="BI228" i="3"/>
  <c r="BH228" i="3"/>
  <c r="BG228" i="3"/>
  <c r="BF228" i="3"/>
  <c r="T228" i="3"/>
  <c r="R228" i="3"/>
  <c r="P228" i="3"/>
  <c r="P226" i="3" s="1"/>
  <c r="J228" i="3"/>
  <c r="BE228" i="3" s="1"/>
  <c r="BK227" i="3"/>
  <c r="BI227" i="3"/>
  <c r="BH227" i="3"/>
  <c r="BG227" i="3"/>
  <c r="BF227" i="3"/>
  <c r="T227" i="3"/>
  <c r="T226" i="3" s="1"/>
  <c r="R227" i="3"/>
  <c r="R226" i="3" s="1"/>
  <c r="P227" i="3"/>
  <c r="J227" i="3"/>
  <c r="BE227" i="3" s="1"/>
  <c r="BK225" i="3"/>
  <c r="BI225" i="3"/>
  <c r="BH225" i="3"/>
  <c r="BG225" i="3"/>
  <c r="BF225" i="3"/>
  <c r="T225" i="3"/>
  <c r="R225" i="3"/>
  <c r="P225" i="3"/>
  <c r="J225" i="3"/>
  <c r="BE225" i="3" s="1"/>
  <c r="BK224" i="3"/>
  <c r="BI224" i="3"/>
  <c r="BH224" i="3"/>
  <c r="BG224" i="3"/>
  <c r="BF224" i="3"/>
  <c r="BE224" i="3"/>
  <c r="T224" i="3"/>
  <c r="R224" i="3"/>
  <c r="P224" i="3"/>
  <c r="J224" i="3"/>
  <c r="BK223" i="3"/>
  <c r="BI223" i="3"/>
  <c r="BH223" i="3"/>
  <c r="BG223" i="3"/>
  <c r="BF223" i="3"/>
  <c r="T223" i="3"/>
  <c r="R223" i="3"/>
  <c r="P223" i="3"/>
  <c r="J223" i="3"/>
  <c r="BE223" i="3" s="1"/>
  <c r="BK222" i="3"/>
  <c r="BI222" i="3"/>
  <c r="BH222" i="3"/>
  <c r="BG222" i="3"/>
  <c r="BF222" i="3"/>
  <c r="T222" i="3"/>
  <c r="R222" i="3"/>
  <c r="P222" i="3"/>
  <c r="J222" i="3"/>
  <c r="BE222" i="3" s="1"/>
  <c r="BK221" i="3"/>
  <c r="BI221" i="3"/>
  <c r="BH221" i="3"/>
  <c r="BG221" i="3"/>
  <c r="BF221" i="3"/>
  <c r="T221" i="3"/>
  <c r="R221" i="3"/>
  <c r="P221" i="3"/>
  <c r="J221" i="3"/>
  <c r="BE221" i="3" s="1"/>
  <c r="BK220" i="3"/>
  <c r="BI220" i="3"/>
  <c r="BH220" i="3"/>
  <c r="BG220" i="3"/>
  <c r="BF220" i="3"/>
  <c r="BE220" i="3"/>
  <c r="T220" i="3"/>
  <c r="R220" i="3"/>
  <c r="P220" i="3"/>
  <c r="J220" i="3"/>
  <c r="BK219" i="3"/>
  <c r="BI219" i="3"/>
  <c r="BH219" i="3"/>
  <c r="BG219" i="3"/>
  <c r="BF219" i="3"/>
  <c r="T219" i="3"/>
  <c r="R219" i="3"/>
  <c r="P219" i="3"/>
  <c r="J219" i="3"/>
  <c r="BE219" i="3" s="1"/>
  <c r="BK218" i="3"/>
  <c r="BI218" i="3"/>
  <c r="BH218" i="3"/>
  <c r="BG218" i="3"/>
  <c r="BF218" i="3"/>
  <c r="T218" i="3"/>
  <c r="R218" i="3"/>
  <c r="P218" i="3"/>
  <c r="J218" i="3"/>
  <c r="BE218" i="3" s="1"/>
  <c r="BK217" i="3"/>
  <c r="BI217" i="3"/>
  <c r="BH217" i="3"/>
  <c r="BG217" i="3"/>
  <c r="BF217" i="3"/>
  <c r="T217" i="3"/>
  <c r="R217" i="3"/>
  <c r="P217" i="3"/>
  <c r="J217" i="3"/>
  <c r="BE217" i="3" s="1"/>
  <c r="BK216" i="3"/>
  <c r="BI216" i="3"/>
  <c r="BH216" i="3"/>
  <c r="BG216" i="3"/>
  <c r="BF216" i="3"/>
  <c r="T216" i="3"/>
  <c r="R216" i="3"/>
  <c r="P216" i="3"/>
  <c r="J216" i="3"/>
  <c r="BE216" i="3" s="1"/>
  <c r="BK215" i="3"/>
  <c r="BI215" i="3"/>
  <c r="BH215" i="3"/>
  <c r="BG215" i="3"/>
  <c r="BF215" i="3"/>
  <c r="T215" i="3"/>
  <c r="R215" i="3"/>
  <c r="P215" i="3"/>
  <c r="J215" i="3"/>
  <c r="BE215" i="3" s="1"/>
  <c r="BK214" i="3"/>
  <c r="BI214" i="3"/>
  <c r="BH214" i="3"/>
  <c r="BG214" i="3"/>
  <c r="BF214" i="3"/>
  <c r="T214" i="3"/>
  <c r="R214" i="3"/>
  <c r="P214" i="3"/>
  <c r="J214" i="3"/>
  <c r="BE214" i="3" s="1"/>
  <c r="BK213" i="3"/>
  <c r="BI213" i="3"/>
  <c r="BH213" i="3"/>
  <c r="BG213" i="3"/>
  <c r="BF213" i="3"/>
  <c r="T213" i="3"/>
  <c r="R213" i="3"/>
  <c r="P213" i="3"/>
  <c r="J213" i="3"/>
  <c r="BE213" i="3" s="1"/>
  <c r="BK212" i="3"/>
  <c r="BI212" i="3"/>
  <c r="BH212" i="3"/>
  <c r="BG212" i="3"/>
  <c r="BF212" i="3"/>
  <c r="BE212" i="3"/>
  <c r="T212" i="3"/>
  <c r="R212" i="3"/>
  <c r="P212" i="3"/>
  <c r="J212" i="3"/>
  <c r="BK211" i="3"/>
  <c r="BI211" i="3"/>
  <c r="BH211" i="3"/>
  <c r="BG211" i="3"/>
  <c r="BF211" i="3"/>
  <c r="T211" i="3"/>
  <c r="R211" i="3"/>
  <c r="P211" i="3"/>
  <c r="J211" i="3"/>
  <c r="BE211" i="3" s="1"/>
  <c r="BK210" i="3"/>
  <c r="BI210" i="3"/>
  <c r="BH210" i="3"/>
  <c r="BG210" i="3"/>
  <c r="BF210" i="3"/>
  <c r="T210" i="3"/>
  <c r="R210" i="3"/>
  <c r="P210" i="3"/>
  <c r="J210" i="3"/>
  <c r="BE210" i="3" s="1"/>
  <c r="BK209" i="3"/>
  <c r="BI209" i="3"/>
  <c r="BH209" i="3"/>
  <c r="BG209" i="3"/>
  <c r="BF209" i="3"/>
  <c r="T209" i="3"/>
  <c r="R209" i="3"/>
  <c r="R205" i="3" s="1"/>
  <c r="P209" i="3"/>
  <c r="P205" i="3" s="1"/>
  <c r="J209" i="3"/>
  <c r="BE209" i="3" s="1"/>
  <c r="BK208" i="3"/>
  <c r="BI208" i="3"/>
  <c r="BH208" i="3"/>
  <c r="BG208" i="3"/>
  <c r="BF208" i="3"/>
  <c r="T208" i="3"/>
  <c r="T205" i="3" s="1"/>
  <c r="R208" i="3"/>
  <c r="P208" i="3"/>
  <c r="J208" i="3"/>
  <c r="BE208" i="3" s="1"/>
  <c r="BK207" i="3"/>
  <c r="BI207" i="3"/>
  <c r="BH207" i="3"/>
  <c r="BG207" i="3"/>
  <c r="BF207" i="3"/>
  <c r="T207" i="3"/>
  <c r="R207" i="3"/>
  <c r="P207" i="3"/>
  <c r="J207" i="3"/>
  <c r="BE207" i="3" s="1"/>
  <c r="BK206" i="3"/>
  <c r="BK205" i="3" s="1"/>
  <c r="J205" i="3" s="1"/>
  <c r="J101" i="3" s="1"/>
  <c r="BI206" i="3"/>
  <c r="BH206" i="3"/>
  <c r="BG206" i="3"/>
  <c r="BF206" i="3"/>
  <c r="T206" i="3"/>
  <c r="R206" i="3"/>
  <c r="P206" i="3"/>
  <c r="J206" i="3"/>
  <c r="BE206" i="3" s="1"/>
  <c r="BK204" i="3"/>
  <c r="BI204" i="3"/>
  <c r="BH204" i="3"/>
  <c r="BG204" i="3"/>
  <c r="BF204" i="3"/>
  <c r="T204" i="3"/>
  <c r="R204" i="3"/>
  <c r="P204" i="3"/>
  <c r="J204" i="3"/>
  <c r="BE204" i="3" s="1"/>
  <c r="BK203" i="3"/>
  <c r="BI203" i="3"/>
  <c r="BH203" i="3"/>
  <c r="BG203" i="3"/>
  <c r="BF203" i="3"/>
  <c r="T203" i="3"/>
  <c r="R203" i="3"/>
  <c r="P203" i="3"/>
  <c r="J203" i="3"/>
  <c r="BE203" i="3" s="1"/>
  <c r="BK202" i="3"/>
  <c r="BI202" i="3"/>
  <c r="BH202" i="3"/>
  <c r="BG202" i="3"/>
  <c r="BF202" i="3"/>
  <c r="T202" i="3"/>
  <c r="R202" i="3"/>
  <c r="P202" i="3"/>
  <c r="J202" i="3"/>
  <c r="BE202" i="3" s="1"/>
  <c r="BK201" i="3"/>
  <c r="BI201" i="3"/>
  <c r="BH201" i="3"/>
  <c r="BG201" i="3"/>
  <c r="BF201" i="3"/>
  <c r="T201" i="3"/>
  <c r="R201" i="3"/>
  <c r="P201" i="3"/>
  <c r="J201" i="3"/>
  <c r="BE201" i="3" s="1"/>
  <c r="BK200" i="3"/>
  <c r="BI200" i="3"/>
  <c r="BH200" i="3"/>
  <c r="BG200" i="3"/>
  <c r="BF200" i="3"/>
  <c r="BE200" i="3"/>
  <c r="T200" i="3"/>
  <c r="R200" i="3"/>
  <c r="P200" i="3"/>
  <c r="J200" i="3"/>
  <c r="BK199" i="3"/>
  <c r="BI199" i="3"/>
  <c r="BH199" i="3"/>
  <c r="BG199" i="3"/>
  <c r="BF199" i="3"/>
  <c r="T199" i="3"/>
  <c r="R199" i="3"/>
  <c r="P199" i="3"/>
  <c r="P195" i="3" s="1"/>
  <c r="J199" i="3"/>
  <c r="BE199" i="3" s="1"/>
  <c r="BK198" i="3"/>
  <c r="BI198" i="3"/>
  <c r="BH198" i="3"/>
  <c r="BG198" i="3"/>
  <c r="BF198" i="3"/>
  <c r="T198" i="3"/>
  <c r="R198" i="3"/>
  <c r="R195" i="3" s="1"/>
  <c r="P198" i="3"/>
  <c r="J198" i="3"/>
  <c r="BE198" i="3" s="1"/>
  <c r="BK197" i="3"/>
  <c r="BI197" i="3"/>
  <c r="BH197" i="3"/>
  <c r="BG197" i="3"/>
  <c r="BF197" i="3"/>
  <c r="T197" i="3"/>
  <c r="R197" i="3"/>
  <c r="P197" i="3"/>
  <c r="J197" i="3"/>
  <c r="BE197" i="3" s="1"/>
  <c r="BK196" i="3"/>
  <c r="BK195" i="3" s="1"/>
  <c r="J195" i="3" s="1"/>
  <c r="J100" i="3" s="1"/>
  <c r="BI196" i="3"/>
  <c r="BH196" i="3"/>
  <c r="BG196" i="3"/>
  <c r="BF196" i="3"/>
  <c r="T196" i="3"/>
  <c r="R196" i="3"/>
  <c r="P196" i="3"/>
  <c r="J196" i="3"/>
  <c r="BE196" i="3" s="1"/>
  <c r="T195" i="3"/>
  <c r="BK193" i="3"/>
  <c r="BI193" i="3"/>
  <c r="BH193" i="3"/>
  <c r="BG193" i="3"/>
  <c r="BF193" i="3"/>
  <c r="T193" i="3"/>
  <c r="R193" i="3"/>
  <c r="P193" i="3"/>
  <c r="J193" i="3"/>
  <c r="BE193" i="3" s="1"/>
  <c r="BK191" i="3"/>
  <c r="BI191" i="3"/>
  <c r="BH191" i="3"/>
  <c r="BG191" i="3"/>
  <c r="BF191" i="3"/>
  <c r="T191" i="3"/>
  <c r="R191" i="3"/>
  <c r="P191" i="3"/>
  <c r="J191" i="3"/>
  <c r="BE191" i="3" s="1"/>
  <c r="BK190" i="3"/>
  <c r="BI190" i="3"/>
  <c r="BH190" i="3"/>
  <c r="BG190" i="3"/>
  <c r="BF190" i="3"/>
  <c r="T190" i="3"/>
  <c r="R190" i="3"/>
  <c r="P190" i="3"/>
  <c r="J190" i="3"/>
  <c r="BE190" i="3" s="1"/>
  <c r="BK189" i="3"/>
  <c r="BI189" i="3"/>
  <c r="BH189" i="3"/>
  <c r="BG189" i="3"/>
  <c r="BF189" i="3"/>
  <c r="T189" i="3"/>
  <c r="R189" i="3"/>
  <c r="P189" i="3"/>
  <c r="J189" i="3"/>
  <c r="BE189" i="3" s="1"/>
  <c r="BK188" i="3"/>
  <c r="BI188" i="3"/>
  <c r="BH188" i="3"/>
  <c r="BG188" i="3"/>
  <c r="BF188" i="3"/>
  <c r="T188" i="3"/>
  <c r="R188" i="3"/>
  <c r="P188" i="3"/>
  <c r="J188" i="3"/>
  <c r="BE188" i="3" s="1"/>
  <c r="BK187" i="3"/>
  <c r="BI187" i="3"/>
  <c r="BH187" i="3"/>
  <c r="BG187" i="3"/>
  <c r="BF187" i="3"/>
  <c r="T187" i="3"/>
  <c r="R187" i="3"/>
  <c r="P187" i="3"/>
  <c r="J187" i="3"/>
  <c r="BE187" i="3" s="1"/>
  <c r="BK186" i="3"/>
  <c r="BI186" i="3"/>
  <c r="BH186" i="3"/>
  <c r="BG186" i="3"/>
  <c r="BF186" i="3"/>
  <c r="T186" i="3"/>
  <c r="R186" i="3"/>
  <c r="P186" i="3"/>
  <c r="J186" i="3"/>
  <c r="BE186" i="3" s="1"/>
  <c r="BK185" i="3"/>
  <c r="BI185" i="3"/>
  <c r="BH185" i="3"/>
  <c r="BG185" i="3"/>
  <c r="BF185" i="3"/>
  <c r="BE185" i="3"/>
  <c r="T185" i="3"/>
  <c r="R185" i="3"/>
  <c r="P185" i="3"/>
  <c r="J185" i="3"/>
  <c r="BK184" i="3"/>
  <c r="BI184" i="3"/>
  <c r="BH184" i="3"/>
  <c r="BG184" i="3"/>
  <c r="BF184" i="3"/>
  <c r="T184" i="3"/>
  <c r="R184" i="3"/>
  <c r="P184" i="3"/>
  <c r="J184" i="3"/>
  <c r="BE184" i="3" s="1"/>
  <c r="BK183" i="3"/>
  <c r="BI183" i="3"/>
  <c r="BH183" i="3"/>
  <c r="BG183" i="3"/>
  <c r="BF183" i="3"/>
  <c r="T183" i="3"/>
  <c r="R183" i="3"/>
  <c r="P183" i="3"/>
  <c r="J183" i="3"/>
  <c r="BE183" i="3" s="1"/>
  <c r="BK182" i="3"/>
  <c r="BI182" i="3"/>
  <c r="BH182" i="3"/>
  <c r="BG182" i="3"/>
  <c r="BF182" i="3"/>
  <c r="T182" i="3"/>
  <c r="R182" i="3"/>
  <c r="P182" i="3"/>
  <c r="J182" i="3"/>
  <c r="BE182" i="3" s="1"/>
  <c r="BK181" i="3"/>
  <c r="BI181" i="3"/>
  <c r="BH181" i="3"/>
  <c r="BG181" i="3"/>
  <c r="BF181" i="3"/>
  <c r="BE181" i="3"/>
  <c r="T181" i="3"/>
  <c r="R181" i="3"/>
  <c r="P181" i="3"/>
  <c r="J181" i="3"/>
  <c r="BK180" i="3"/>
  <c r="BI180" i="3"/>
  <c r="BH180" i="3"/>
  <c r="BG180" i="3"/>
  <c r="BF180" i="3"/>
  <c r="T180" i="3"/>
  <c r="R180" i="3"/>
  <c r="P180" i="3"/>
  <c r="J180" i="3"/>
  <c r="BE180" i="3" s="1"/>
  <c r="BK179" i="3"/>
  <c r="BI179" i="3"/>
  <c r="BH179" i="3"/>
  <c r="BG179" i="3"/>
  <c r="BF179" i="3"/>
  <c r="T179" i="3"/>
  <c r="R179" i="3"/>
  <c r="P179" i="3"/>
  <c r="J179" i="3"/>
  <c r="BE179" i="3" s="1"/>
  <c r="BK178" i="3"/>
  <c r="BI178" i="3"/>
  <c r="BH178" i="3"/>
  <c r="BG178" i="3"/>
  <c r="BF178" i="3"/>
  <c r="T178" i="3"/>
  <c r="R178" i="3"/>
  <c r="P178" i="3"/>
  <c r="J178" i="3"/>
  <c r="BE178" i="3" s="1"/>
  <c r="BK177" i="3"/>
  <c r="BI177" i="3"/>
  <c r="BH177" i="3"/>
  <c r="BG177" i="3"/>
  <c r="BF177" i="3"/>
  <c r="T177" i="3"/>
  <c r="R177" i="3"/>
  <c r="P177" i="3"/>
  <c r="J177" i="3"/>
  <c r="BE177" i="3" s="1"/>
  <c r="BK176" i="3"/>
  <c r="BI176" i="3"/>
  <c r="BH176" i="3"/>
  <c r="BG176" i="3"/>
  <c r="BF176" i="3"/>
  <c r="T176" i="3"/>
  <c r="R176" i="3"/>
  <c r="P176" i="3"/>
  <c r="J176" i="3"/>
  <c r="BE176" i="3" s="1"/>
  <c r="BK175" i="3"/>
  <c r="BI175" i="3"/>
  <c r="BH175" i="3"/>
  <c r="BG175" i="3"/>
  <c r="BF175" i="3"/>
  <c r="T175" i="3"/>
  <c r="R175" i="3"/>
  <c r="P175" i="3"/>
  <c r="J175" i="3"/>
  <c r="BE175" i="3" s="1"/>
  <c r="BK174" i="3"/>
  <c r="BI174" i="3"/>
  <c r="BH174" i="3"/>
  <c r="BG174" i="3"/>
  <c r="BF174" i="3"/>
  <c r="T174" i="3"/>
  <c r="R174" i="3"/>
  <c r="P174" i="3"/>
  <c r="J174" i="3"/>
  <c r="BE174" i="3" s="1"/>
  <c r="BK173" i="3"/>
  <c r="BI173" i="3"/>
  <c r="BH173" i="3"/>
  <c r="BG173" i="3"/>
  <c r="BF173" i="3"/>
  <c r="BE173" i="3"/>
  <c r="T173" i="3"/>
  <c r="R173" i="3"/>
  <c r="P173" i="3"/>
  <c r="J173" i="3"/>
  <c r="BK172" i="3"/>
  <c r="BI172" i="3"/>
  <c r="BH172" i="3"/>
  <c r="BG172" i="3"/>
  <c r="BF172" i="3"/>
  <c r="T172" i="3"/>
  <c r="R172" i="3"/>
  <c r="P172" i="3"/>
  <c r="J172" i="3"/>
  <c r="BE172" i="3" s="1"/>
  <c r="BK171" i="3"/>
  <c r="BI171" i="3"/>
  <c r="BH171" i="3"/>
  <c r="BG171" i="3"/>
  <c r="BF171" i="3"/>
  <c r="T171" i="3"/>
  <c r="R171" i="3"/>
  <c r="P171" i="3"/>
  <c r="J171" i="3"/>
  <c r="BE171" i="3" s="1"/>
  <c r="BK170" i="3"/>
  <c r="BI170" i="3"/>
  <c r="BH170" i="3"/>
  <c r="BG170" i="3"/>
  <c r="BF170" i="3"/>
  <c r="T170" i="3"/>
  <c r="R170" i="3"/>
  <c r="P170" i="3"/>
  <c r="J170" i="3"/>
  <c r="BE170" i="3" s="1"/>
  <c r="BK169" i="3"/>
  <c r="BI169" i="3"/>
  <c r="BH169" i="3"/>
  <c r="BG169" i="3"/>
  <c r="BF169" i="3"/>
  <c r="T169" i="3"/>
  <c r="R169" i="3"/>
  <c r="P169" i="3"/>
  <c r="J169" i="3"/>
  <c r="BE169" i="3" s="1"/>
  <c r="BK168" i="3"/>
  <c r="BI168" i="3"/>
  <c r="BH168" i="3"/>
  <c r="BG168" i="3"/>
  <c r="BF168" i="3"/>
  <c r="T168" i="3"/>
  <c r="R168" i="3"/>
  <c r="P168" i="3"/>
  <c r="J168" i="3"/>
  <c r="BE168" i="3" s="1"/>
  <c r="BK167" i="3"/>
  <c r="BI167" i="3"/>
  <c r="BH167" i="3"/>
  <c r="BG167" i="3"/>
  <c r="BF167" i="3"/>
  <c r="T167" i="3"/>
  <c r="R167" i="3"/>
  <c r="P167" i="3"/>
  <c r="J167" i="3"/>
  <c r="BE167" i="3" s="1"/>
  <c r="BK166" i="3"/>
  <c r="BI166" i="3"/>
  <c r="BH166" i="3"/>
  <c r="BG166" i="3"/>
  <c r="BF166" i="3"/>
  <c r="T166" i="3"/>
  <c r="R166" i="3"/>
  <c r="P166" i="3"/>
  <c r="J166" i="3"/>
  <c r="BE166" i="3" s="1"/>
  <c r="BK165" i="3"/>
  <c r="BI165" i="3"/>
  <c r="BH165" i="3"/>
  <c r="BG165" i="3"/>
  <c r="BF165" i="3"/>
  <c r="T165" i="3"/>
  <c r="R165" i="3"/>
  <c r="P165" i="3"/>
  <c r="J165" i="3"/>
  <c r="BE165" i="3" s="1"/>
  <c r="BK164" i="3"/>
  <c r="BI164" i="3"/>
  <c r="BH164" i="3"/>
  <c r="BG164" i="3"/>
  <c r="BF164" i="3"/>
  <c r="T164" i="3"/>
  <c r="R164" i="3"/>
  <c r="P164" i="3"/>
  <c r="J164" i="3"/>
  <c r="BE164" i="3" s="1"/>
  <c r="BK163" i="3"/>
  <c r="BI163" i="3"/>
  <c r="BH163" i="3"/>
  <c r="BG163" i="3"/>
  <c r="BF163" i="3"/>
  <c r="T163" i="3"/>
  <c r="R163" i="3"/>
  <c r="P163" i="3"/>
  <c r="J163" i="3"/>
  <c r="BE163" i="3" s="1"/>
  <c r="BK162" i="3"/>
  <c r="BI162" i="3"/>
  <c r="BH162" i="3"/>
  <c r="BG162" i="3"/>
  <c r="BF162" i="3"/>
  <c r="T162" i="3"/>
  <c r="R162" i="3"/>
  <c r="P162" i="3"/>
  <c r="J162" i="3"/>
  <c r="BE162" i="3" s="1"/>
  <c r="BK161" i="3"/>
  <c r="BI161" i="3"/>
  <c r="BH161" i="3"/>
  <c r="BG161" i="3"/>
  <c r="BF161" i="3"/>
  <c r="BE161" i="3"/>
  <c r="T161" i="3"/>
  <c r="R161" i="3"/>
  <c r="P161" i="3"/>
  <c r="J161" i="3"/>
  <c r="BK160" i="3"/>
  <c r="BI160" i="3"/>
  <c r="BH160" i="3"/>
  <c r="BG160" i="3"/>
  <c r="BF160" i="3"/>
  <c r="T160" i="3"/>
  <c r="R160" i="3"/>
  <c r="P160" i="3"/>
  <c r="J160" i="3"/>
  <c r="BE160" i="3" s="1"/>
  <c r="BK159" i="3"/>
  <c r="BI159" i="3"/>
  <c r="BH159" i="3"/>
  <c r="BG159" i="3"/>
  <c r="BF159" i="3"/>
  <c r="T159" i="3"/>
  <c r="R159" i="3"/>
  <c r="P159" i="3"/>
  <c r="J159" i="3"/>
  <c r="BE159" i="3" s="1"/>
  <c r="BK158" i="3"/>
  <c r="BI158" i="3"/>
  <c r="BH158" i="3"/>
  <c r="BG158" i="3"/>
  <c r="BF158" i="3"/>
  <c r="T158" i="3"/>
  <c r="R158" i="3"/>
  <c r="P158" i="3"/>
  <c r="J158" i="3"/>
  <c r="BE158" i="3" s="1"/>
  <c r="BK157" i="3"/>
  <c r="BI157" i="3"/>
  <c r="BH157" i="3"/>
  <c r="BG157" i="3"/>
  <c r="BF157" i="3"/>
  <c r="BE157" i="3"/>
  <c r="T157" i="3"/>
  <c r="T153" i="3" s="1"/>
  <c r="R157" i="3"/>
  <c r="P157" i="3"/>
  <c r="J157" i="3"/>
  <c r="BK156" i="3"/>
  <c r="BI156" i="3"/>
  <c r="BH156" i="3"/>
  <c r="BG156" i="3"/>
  <c r="BF156" i="3"/>
  <c r="T156" i="3"/>
  <c r="R156" i="3"/>
  <c r="P156" i="3"/>
  <c r="J156" i="3"/>
  <c r="BE156" i="3" s="1"/>
  <c r="BK155" i="3"/>
  <c r="BI155" i="3"/>
  <c r="BH155" i="3"/>
  <c r="BG155" i="3"/>
  <c r="BF155" i="3"/>
  <c r="T155" i="3"/>
  <c r="R155" i="3"/>
  <c r="P155" i="3"/>
  <c r="J155" i="3"/>
  <c r="BE155" i="3" s="1"/>
  <c r="BK154" i="3"/>
  <c r="BI154" i="3"/>
  <c r="BH154" i="3"/>
  <c r="BG154" i="3"/>
  <c r="BF154" i="3"/>
  <c r="T154" i="3"/>
  <c r="R154" i="3"/>
  <c r="R153" i="3" s="1"/>
  <c r="P154" i="3"/>
  <c r="P153" i="3" s="1"/>
  <c r="J154" i="3"/>
  <c r="BE154" i="3" s="1"/>
  <c r="BK152" i="3"/>
  <c r="BI152" i="3"/>
  <c r="BH152" i="3"/>
  <c r="BG152" i="3"/>
  <c r="BF152" i="3"/>
  <c r="T152" i="3"/>
  <c r="R152" i="3"/>
  <c r="P152" i="3"/>
  <c r="J152" i="3"/>
  <c r="BE152" i="3" s="1"/>
  <c r="BK151" i="3"/>
  <c r="BI151" i="3"/>
  <c r="BH151" i="3"/>
  <c r="BG151" i="3"/>
  <c r="BF151" i="3"/>
  <c r="T151" i="3"/>
  <c r="R151" i="3"/>
  <c r="P151" i="3"/>
  <c r="J151" i="3"/>
  <c r="BE151" i="3" s="1"/>
  <c r="BK150" i="3"/>
  <c r="BI150" i="3"/>
  <c r="BH150" i="3"/>
  <c r="BG150" i="3"/>
  <c r="BF150" i="3"/>
  <c r="T150" i="3"/>
  <c r="R150" i="3"/>
  <c r="P150" i="3"/>
  <c r="J150" i="3"/>
  <c r="BE150" i="3" s="1"/>
  <c r="BK149" i="3"/>
  <c r="BI149" i="3"/>
  <c r="BH149" i="3"/>
  <c r="BG149" i="3"/>
  <c r="BF149" i="3"/>
  <c r="T149" i="3"/>
  <c r="R149" i="3"/>
  <c r="P149" i="3"/>
  <c r="J149" i="3"/>
  <c r="BE149" i="3" s="1"/>
  <c r="BK148" i="3"/>
  <c r="BI148" i="3"/>
  <c r="BH148" i="3"/>
  <c r="BG148" i="3"/>
  <c r="BF148" i="3"/>
  <c r="T148" i="3"/>
  <c r="R148" i="3"/>
  <c r="P148" i="3"/>
  <c r="J148" i="3"/>
  <c r="BE148" i="3" s="1"/>
  <c r="BK147" i="3"/>
  <c r="BI147" i="3"/>
  <c r="BH147" i="3"/>
  <c r="BG147" i="3"/>
  <c r="BF147" i="3"/>
  <c r="BE147" i="3"/>
  <c r="T147" i="3"/>
  <c r="R147" i="3"/>
  <c r="P147" i="3"/>
  <c r="J147" i="3"/>
  <c r="BK146" i="3"/>
  <c r="BI146" i="3"/>
  <c r="BH146" i="3"/>
  <c r="BG146" i="3"/>
  <c r="BF146" i="3"/>
  <c r="BE146" i="3"/>
  <c r="T146" i="3"/>
  <c r="R146" i="3"/>
  <c r="P146" i="3"/>
  <c r="J146" i="3"/>
  <c r="BK145" i="3"/>
  <c r="BI145" i="3"/>
  <c r="BH145" i="3"/>
  <c r="BG145" i="3"/>
  <c r="BF145" i="3"/>
  <c r="T145" i="3"/>
  <c r="R145" i="3"/>
  <c r="P145" i="3"/>
  <c r="J145" i="3"/>
  <c r="BE145" i="3" s="1"/>
  <c r="BK144" i="3"/>
  <c r="BI144" i="3"/>
  <c r="BH144" i="3"/>
  <c r="BG144" i="3"/>
  <c r="BF144" i="3"/>
  <c r="T144" i="3"/>
  <c r="R144" i="3"/>
  <c r="P144" i="3"/>
  <c r="J144" i="3"/>
  <c r="BE144" i="3" s="1"/>
  <c r="BK143" i="3"/>
  <c r="BI143" i="3"/>
  <c r="BH143" i="3"/>
  <c r="BG143" i="3"/>
  <c r="BF143" i="3"/>
  <c r="T143" i="3"/>
  <c r="R143" i="3"/>
  <c r="P143" i="3"/>
  <c r="J143" i="3"/>
  <c r="BE143" i="3" s="1"/>
  <c r="BK142" i="3"/>
  <c r="BI142" i="3"/>
  <c r="BH142" i="3"/>
  <c r="BG142" i="3"/>
  <c r="BF142" i="3"/>
  <c r="T142" i="3"/>
  <c r="R142" i="3"/>
  <c r="P142" i="3"/>
  <c r="J142" i="3"/>
  <c r="BE142" i="3" s="1"/>
  <c r="BK141" i="3"/>
  <c r="BI141" i="3"/>
  <c r="BH141" i="3"/>
  <c r="BG141" i="3"/>
  <c r="BF141" i="3"/>
  <c r="T141" i="3"/>
  <c r="R141" i="3"/>
  <c r="P141" i="3"/>
  <c r="J141" i="3"/>
  <c r="BE141" i="3" s="1"/>
  <c r="BK140" i="3"/>
  <c r="BI140" i="3"/>
  <c r="BH140" i="3"/>
  <c r="BG140" i="3"/>
  <c r="BF140" i="3"/>
  <c r="T140" i="3"/>
  <c r="R140" i="3"/>
  <c r="P140" i="3"/>
  <c r="J140" i="3"/>
  <c r="BE140" i="3" s="1"/>
  <c r="BK139" i="3"/>
  <c r="BI139" i="3"/>
  <c r="BH139" i="3"/>
  <c r="BG139" i="3"/>
  <c r="BF139" i="3"/>
  <c r="T139" i="3"/>
  <c r="R139" i="3"/>
  <c r="P139" i="3"/>
  <c r="J139" i="3"/>
  <c r="BE139" i="3" s="1"/>
  <c r="BK138" i="3"/>
  <c r="BI138" i="3"/>
  <c r="BH138" i="3"/>
  <c r="BG138" i="3"/>
  <c r="BF138" i="3"/>
  <c r="T138" i="3"/>
  <c r="R138" i="3"/>
  <c r="P138" i="3"/>
  <c r="J138" i="3"/>
  <c r="BE138" i="3" s="1"/>
  <c r="BK137" i="3"/>
  <c r="BI137" i="3"/>
  <c r="BH137" i="3"/>
  <c r="BG137" i="3"/>
  <c r="BF137" i="3"/>
  <c r="T137" i="3"/>
  <c r="R137" i="3"/>
  <c r="P137" i="3"/>
  <c r="J137" i="3"/>
  <c r="BE137" i="3" s="1"/>
  <c r="BK136" i="3"/>
  <c r="BI136" i="3"/>
  <c r="BH136" i="3"/>
  <c r="BG136" i="3"/>
  <c r="BF136" i="3"/>
  <c r="T136" i="3"/>
  <c r="R136" i="3"/>
  <c r="P136" i="3"/>
  <c r="J136" i="3"/>
  <c r="BE136" i="3" s="1"/>
  <c r="BK135" i="3"/>
  <c r="BI135" i="3"/>
  <c r="BH135" i="3"/>
  <c r="BG135" i="3"/>
  <c r="BF135" i="3"/>
  <c r="T135" i="3"/>
  <c r="R135" i="3"/>
  <c r="P135" i="3"/>
  <c r="J135" i="3"/>
  <c r="BE135" i="3" s="1"/>
  <c r="BK134" i="3"/>
  <c r="BI134" i="3"/>
  <c r="BH134" i="3"/>
  <c r="BG134" i="3"/>
  <c r="BF134" i="3"/>
  <c r="T134" i="3"/>
  <c r="R134" i="3"/>
  <c r="P134" i="3"/>
  <c r="J134" i="3"/>
  <c r="BE134" i="3" s="1"/>
  <c r="BK133" i="3"/>
  <c r="BI133" i="3"/>
  <c r="BH133" i="3"/>
  <c r="BG133" i="3"/>
  <c r="BF133" i="3"/>
  <c r="T133" i="3"/>
  <c r="R133" i="3"/>
  <c r="P133" i="3"/>
  <c r="J133" i="3"/>
  <c r="BE133" i="3" s="1"/>
  <c r="BK132" i="3"/>
  <c r="BI132" i="3"/>
  <c r="BH132" i="3"/>
  <c r="BG132" i="3"/>
  <c r="BF132" i="3"/>
  <c r="T132" i="3"/>
  <c r="R132" i="3"/>
  <c r="P132" i="3"/>
  <c r="P128" i="3" s="1"/>
  <c r="J132" i="3"/>
  <c r="BE132" i="3" s="1"/>
  <c r="BK131" i="3"/>
  <c r="BI131" i="3"/>
  <c r="BH131" i="3"/>
  <c r="BG131" i="3"/>
  <c r="BF131" i="3"/>
  <c r="T131" i="3"/>
  <c r="R131" i="3"/>
  <c r="P131" i="3"/>
  <c r="J131" i="3"/>
  <c r="BE131" i="3" s="1"/>
  <c r="BK130" i="3"/>
  <c r="BI130" i="3"/>
  <c r="BH130" i="3"/>
  <c r="BG130" i="3"/>
  <c r="BF130" i="3"/>
  <c r="BE130" i="3"/>
  <c r="T130" i="3"/>
  <c r="R130" i="3"/>
  <c r="P130" i="3"/>
  <c r="J130" i="3"/>
  <c r="BK129" i="3"/>
  <c r="BI129" i="3"/>
  <c r="BH129" i="3"/>
  <c r="BG129" i="3"/>
  <c r="BF129" i="3"/>
  <c r="T129" i="3"/>
  <c r="R129" i="3"/>
  <c r="R128" i="3" s="1"/>
  <c r="R127" i="3" s="1"/>
  <c r="R126" i="3" s="1"/>
  <c r="P129" i="3"/>
  <c r="J129" i="3"/>
  <c r="BE129" i="3" s="1"/>
  <c r="T128" i="3"/>
  <c r="F122" i="3"/>
  <c r="F120" i="3"/>
  <c r="E118" i="3"/>
  <c r="F91" i="3"/>
  <c r="F89" i="3"/>
  <c r="E87" i="3"/>
  <c r="E85" i="3"/>
  <c r="J37" i="3"/>
  <c r="J36" i="3"/>
  <c r="J35" i="3"/>
  <c r="J24" i="3"/>
  <c r="E24" i="3"/>
  <c r="J123" i="3" s="1"/>
  <c r="J23" i="3"/>
  <c r="J21" i="3"/>
  <c r="E21" i="3"/>
  <c r="J91" i="3" s="1"/>
  <c r="J20" i="3"/>
  <c r="J18" i="3"/>
  <c r="E18" i="3"/>
  <c r="F92" i="3" s="1"/>
  <c r="J17" i="3"/>
  <c r="J12" i="3"/>
  <c r="J89" i="3" s="1"/>
  <c r="E7" i="3"/>
  <c r="E116" i="3" s="1"/>
  <c r="BK265" i="2"/>
  <c r="BI265" i="2"/>
  <c r="BH265" i="2"/>
  <c r="BG265" i="2"/>
  <c r="BF265" i="2"/>
  <c r="T265" i="2"/>
  <c r="R265" i="2"/>
  <c r="P265" i="2"/>
  <c r="J265" i="2"/>
  <c r="BE265" i="2" s="1"/>
  <c r="BK264" i="2"/>
  <c r="BI264" i="2"/>
  <c r="BH264" i="2"/>
  <c r="BG264" i="2"/>
  <c r="BF264" i="2"/>
  <c r="T264" i="2"/>
  <c r="R264" i="2"/>
  <c r="P264" i="2"/>
  <c r="J264" i="2"/>
  <c r="BE264" i="2" s="1"/>
  <c r="BK263" i="2"/>
  <c r="BI263" i="2"/>
  <c r="BH263" i="2"/>
  <c r="BG263" i="2"/>
  <c r="BF263" i="2"/>
  <c r="T263" i="2"/>
  <c r="R263" i="2"/>
  <c r="R262" i="2" s="1"/>
  <c r="P263" i="2"/>
  <c r="J263" i="2"/>
  <c r="BE263" i="2" s="1"/>
  <c r="T262" i="2"/>
  <c r="P262" i="2"/>
  <c r="BK261" i="2"/>
  <c r="BI261" i="2"/>
  <c r="BH261" i="2"/>
  <c r="BG261" i="2"/>
  <c r="BF261" i="2"/>
  <c r="T261" i="2"/>
  <c r="R261" i="2"/>
  <c r="P261" i="2"/>
  <c r="J261" i="2"/>
  <c r="BE261" i="2" s="1"/>
  <c r="BK259" i="2"/>
  <c r="BI259" i="2"/>
  <c r="BH259" i="2"/>
  <c r="BG259" i="2"/>
  <c r="BF259" i="2"/>
  <c r="T259" i="2"/>
  <c r="R259" i="2"/>
  <c r="P259" i="2"/>
  <c r="J259" i="2"/>
  <c r="BE259" i="2" s="1"/>
  <c r="BK258" i="2"/>
  <c r="BI258" i="2"/>
  <c r="BH258" i="2"/>
  <c r="BG258" i="2"/>
  <c r="BF258" i="2"/>
  <c r="T258" i="2"/>
  <c r="R258" i="2"/>
  <c r="P258" i="2"/>
  <c r="J258" i="2"/>
  <c r="BE258" i="2" s="1"/>
  <c r="BK257" i="2"/>
  <c r="BI257" i="2"/>
  <c r="BH257" i="2"/>
  <c r="BG257" i="2"/>
  <c r="BF257" i="2"/>
  <c r="T257" i="2"/>
  <c r="T256" i="2" s="1"/>
  <c r="R257" i="2"/>
  <c r="P257" i="2"/>
  <c r="P256" i="2" s="1"/>
  <c r="J257" i="2"/>
  <c r="BE257" i="2" s="1"/>
  <c r="R256" i="2"/>
  <c r="BK255" i="2"/>
  <c r="BI255" i="2"/>
  <c r="BH255" i="2"/>
  <c r="BG255" i="2"/>
  <c r="BF255" i="2"/>
  <c r="T255" i="2"/>
  <c r="R255" i="2"/>
  <c r="P255" i="2"/>
  <c r="J255" i="2"/>
  <c r="BE255" i="2" s="1"/>
  <c r="BK253" i="2"/>
  <c r="BI253" i="2"/>
  <c r="BH253" i="2"/>
  <c r="BG253" i="2"/>
  <c r="BF253" i="2"/>
  <c r="T253" i="2"/>
  <c r="R253" i="2"/>
  <c r="P253" i="2"/>
  <c r="J253" i="2"/>
  <c r="BE253" i="2" s="1"/>
  <c r="BK252" i="2"/>
  <c r="BI252" i="2"/>
  <c r="BH252" i="2"/>
  <c r="BG252" i="2"/>
  <c r="BF252" i="2"/>
  <c r="T252" i="2"/>
  <c r="R252" i="2"/>
  <c r="P252" i="2"/>
  <c r="J252" i="2"/>
  <c r="BE252" i="2" s="1"/>
  <c r="BK250" i="2"/>
  <c r="BI250" i="2"/>
  <c r="BH250" i="2"/>
  <c r="BG250" i="2"/>
  <c r="BF250" i="2"/>
  <c r="T250" i="2"/>
  <c r="R250" i="2"/>
  <c r="P250" i="2"/>
  <c r="J250" i="2"/>
  <c r="BE250" i="2" s="1"/>
  <c r="BK248" i="2"/>
  <c r="BI248" i="2"/>
  <c r="BH248" i="2"/>
  <c r="BG248" i="2"/>
  <c r="BF248" i="2"/>
  <c r="T248" i="2"/>
  <c r="R248" i="2"/>
  <c r="P248" i="2"/>
  <c r="J248" i="2"/>
  <c r="BE248" i="2" s="1"/>
  <c r="BK247" i="2"/>
  <c r="BI247" i="2"/>
  <c r="BH247" i="2"/>
  <c r="BG247" i="2"/>
  <c r="BF247" i="2"/>
  <c r="BE247" i="2"/>
  <c r="T247" i="2"/>
  <c r="R247" i="2"/>
  <c r="P247" i="2"/>
  <c r="J247" i="2"/>
  <c r="BK246" i="2"/>
  <c r="BI246" i="2"/>
  <c r="BH246" i="2"/>
  <c r="BG246" i="2"/>
  <c r="BF246" i="2"/>
  <c r="T246" i="2"/>
  <c r="R246" i="2"/>
  <c r="P246" i="2"/>
  <c r="J246" i="2"/>
  <c r="BE246" i="2" s="1"/>
  <c r="BK245" i="2"/>
  <c r="BI245" i="2"/>
  <c r="BH245" i="2"/>
  <c r="BG245" i="2"/>
  <c r="BF245" i="2"/>
  <c r="T245" i="2"/>
  <c r="R245" i="2"/>
  <c r="P245" i="2"/>
  <c r="J245" i="2"/>
  <c r="BE245" i="2" s="1"/>
  <c r="BK244" i="2"/>
  <c r="BI244" i="2"/>
  <c r="BH244" i="2"/>
  <c r="BG244" i="2"/>
  <c r="BF244" i="2"/>
  <c r="T244" i="2"/>
  <c r="R244" i="2"/>
  <c r="R243" i="2" s="1"/>
  <c r="P244" i="2"/>
  <c r="J244" i="2"/>
  <c r="BE244" i="2" s="1"/>
  <c r="T243" i="2"/>
  <c r="P243" i="2"/>
  <c r="BK242" i="2"/>
  <c r="BI242" i="2"/>
  <c r="BH242" i="2"/>
  <c r="BG242" i="2"/>
  <c r="BF242" i="2"/>
  <c r="T242" i="2"/>
  <c r="R242" i="2"/>
  <c r="P242" i="2"/>
  <c r="J242" i="2"/>
  <c r="BE242" i="2" s="1"/>
  <c r="BK241" i="2"/>
  <c r="BI241" i="2"/>
  <c r="BH241" i="2"/>
  <c r="BG241" i="2"/>
  <c r="BF241" i="2"/>
  <c r="T241" i="2"/>
  <c r="R241" i="2"/>
  <c r="P241" i="2"/>
  <c r="J241" i="2"/>
  <c r="BE241" i="2" s="1"/>
  <c r="BK240" i="2"/>
  <c r="BI240" i="2"/>
  <c r="BH240" i="2"/>
  <c r="BG240" i="2"/>
  <c r="BF240" i="2"/>
  <c r="T240" i="2"/>
  <c r="R240" i="2"/>
  <c r="P240" i="2"/>
  <c r="J240" i="2"/>
  <c r="BE240" i="2" s="1"/>
  <c r="BK238" i="2"/>
  <c r="BI238" i="2"/>
  <c r="BH238" i="2"/>
  <c r="BG238" i="2"/>
  <c r="BF238" i="2"/>
  <c r="T238" i="2"/>
  <c r="R238" i="2"/>
  <c r="P238" i="2"/>
  <c r="J238" i="2"/>
  <c r="BE238" i="2" s="1"/>
  <c r="BK236" i="2"/>
  <c r="BI236" i="2"/>
  <c r="BH236" i="2"/>
  <c r="BG236" i="2"/>
  <c r="BF236" i="2"/>
  <c r="T236" i="2"/>
  <c r="R236" i="2"/>
  <c r="P236" i="2"/>
  <c r="J236" i="2"/>
  <c r="BE236" i="2" s="1"/>
  <c r="BK233" i="2"/>
  <c r="BK221" i="2" s="1"/>
  <c r="J221" i="2" s="1"/>
  <c r="J110" i="2" s="1"/>
  <c r="BI233" i="2"/>
  <c r="BH233" i="2"/>
  <c r="BG233" i="2"/>
  <c r="BF233" i="2"/>
  <c r="T233" i="2"/>
  <c r="R233" i="2"/>
  <c r="P233" i="2"/>
  <c r="J233" i="2"/>
  <c r="BE233" i="2" s="1"/>
  <c r="BK229" i="2"/>
  <c r="BI229" i="2"/>
  <c r="BH229" i="2"/>
  <c r="BG229" i="2"/>
  <c r="BF229" i="2"/>
  <c r="T229" i="2"/>
  <c r="R229" i="2"/>
  <c r="P229" i="2"/>
  <c r="J229" i="2"/>
  <c r="BE229" i="2" s="1"/>
  <c r="BK227" i="2"/>
  <c r="BI227" i="2"/>
  <c r="BH227" i="2"/>
  <c r="BG227" i="2"/>
  <c r="BF227" i="2"/>
  <c r="T227" i="2"/>
  <c r="R227" i="2"/>
  <c r="P227" i="2"/>
  <c r="J227" i="2"/>
  <c r="BE227" i="2" s="1"/>
  <c r="BK225" i="2"/>
  <c r="BI225" i="2"/>
  <c r="BH225" i="2"/>
  <c r="BG225" i="2"/>
  <c r="BF225" i="2"/>
  <c r="T225" i="2"/>
  <c r="R225" i="2"/>
  <c r="P225" i="2"/>
  <c r="J225" i="2"/>
  <c r="BE225" i="2" s="1"/>
  <c r="BK224" i="2"/>
  <c r="BI224" i="2"/>
  <c r="BH224" i="2"/>
  <c r="BG224" i="2"/>
  <c r="BF224" i="2"/>
  <c r="T224" i="2"/>
  <c r="R224" i="2"/>
  <c r="P224" i="2"/>
  <c r="J224" i="2"/>
  <c r="BE224" i="2" s="1"/>
  <c r="BK223" i="2"/>
  <c r="BI223" i="2"/>
  <c r="BH223" i="2"/>
  <c r="BG223" i="2"/>
  <c r="BF223" i="2"/>
  <c r="T223" i="2"/>
  <c r="R223" i="2"/>
  <c r="P223" i="2"/>
  <c r="J223" i="2"/>
  <c r="BE223" i="2" s="1"/>
  <c r="BK222" i="2"/>
  <c r="BI222" i="2"/>
  <c r="BH222" i="2"/>
  <c r="BG222" i="2"/>
  <c r="BF222" i="2"/>
  <c r="T222" i="2"/>
  <c r="T221" i="2" s="1"/>
  <c r="R222" i="2"/>
  <c r="P222" i="2"/>
  <c r="P221" i="2" s="1"/>
  <c r="J222" i="2"/>
  <c r="BE222" i="2" s="1"/>
  <c r="R221" i="2"/>
  <c r="BK220" i="2"/>
  <c r="BI220" i="2"/>
  <c r="BH220" i="2"/>
  <c r="BG220" i="2"/>
  <c r="BF220" i="2"/>
  <c r="BE220" i="2"/>
  <c r="T220" i="2"/>
  <c r="R220" i="2"/>
  <c r="P220" i="2"/>
  <c r="J220" i="2"/>
  <c r="BK219" i="2"/>
  <c r="BK213" i="2" s="1"/>
  <c r="J213" i="2" s="1"/>
  <c r="J109" i="2" s="1"/>
  <c r="BI219" i="2"/>
  <c r="BH219" i="2"/>
  <c r="BG219" i="2"/>
  <c r="BF219" i="2"/>
  <c r="T219" i="2"/>
  <c r="R219" i="2"/>
  <c r="P219" i="2"/>
  <c r="J219" i="2"/>
  <c r="BE219" i="2" s="1"/>
  <c r="BK218" i="2"/>
  <c r="BI218" i="2"/>
  <c r="BH218" i="2"/>
  <c r="BG218" i="2"/>
  <c r="BF218" i="2"/>
  <c r="T218" i="2"/>
  <c r="R218" i="2"/>
  <c r="P218" i="2"/>
  <c r="J218" i="2"/>
  <c r="BE218" i="2" s="1"/>
  <c r="BK217" i="2"/>
  <c r="BI217" i="2"/>
  <c r="BH217" i="2"/>
  <c r="BG217" i="2"/>
  <c r="BF217" i="2"/>
  <c r="T217" i="2"/>
  <c r="R217" i="2"/>
  <c r="P217" i="2"/>
  <c r="J217" i="2"/>
  <c r="BE217" i="2" s="1"/>
  <c r="BK216" i="2"/>
  <c r="BI216" i="2"/>
  <c r="BH216" i="2"/>
  <c r="BG216" i="2"/>
  <c r="BF216" i="2"/>
  <c r="T216" i="2"/>
  <c r="R216" i="2"/>
  <c r="P216" i="2"/>
  <c r="J216" i="2"/>
  <c r="BE216" i="2" s="1"/>
  <c r="BK215" i="2"/>
  <c r="BI215" i="2"/>
  <c r="BH215" i="2"/>
  <c r="BG215" i="2"/>
  <c r="BF215" i="2"/>
  <c r="T215" i="2"/>
  <c r="R215" i="2"/>
  <c r="P215" i="2"/>
  <c r="J215" i="2"/>
  <c r="BE215" i="2" s="1"/>
  <c r="BK214" i="2"/>
  <c r="BI214" i="2"/>
  <c r="BH214" i="2"/>
  <c r="BG214" i="2"/>
  <c r="BF214" i="2"/>
  <c r="T214" i="2"/>
  <c r="R214" i="2"/>
  <c r="R213" i="2" s="1"/>
  <c r="P214" i="2"/>
  <c r="J214" i="2"/>
  <c r="BE214" i="2" s="1"/>
  <c r="T213" i="2"/>
  <c r="P213" i="2"/>
  <c r="BK212" i="2"/>
  <c r="BI212" i="2"/>
  <c r="BH212" i="2"/>
  <c r="BG212" i="2"/>
  <c r="BF212" i="2"/>
  <c r="T212" i="2"/>
  <c r="R212" i="2"/>
  <c r="P212" i="2"/>
  <c r="J212" i="2"/>
  <c r="BE212" i="2" s="1"/>
  <c r="BK210" i="2"/>
  <c r="BI210" i="2"/>
  <c r="BH210" i="2"/>
  <c r="BG210" i="2"/>
  <c r="BF210" i="2"/>
  <c r="T210" i="2"/>
  <c r="R210" i="2"/>
  <c r="P210" i="2"/>
  <c r="J210" i="2"/>
  <c r="BE210" i="2" s="1"/>
  <c r="BK209" i="2"/>
  <c r="BI209" i="2"/>
  <c r="BH209" i="2"/>
  <c r="BG209" i="2"/>
  <c r="BF209" i="2"/>
  <c r="T209" i="2"/>
  <c r="T208" i="2" s="1"/>
  <c r="R209" i="2"/>
  <c r="P209" i="2"/>
  <c r="P208" i="2" s="1"/>
  <c r="J209" i="2"/>
  <c r="BE209" i="2" s="1"/>
  <c r="R208" i="2"/>
  <c r="BK207" i="2"/>
  <c r="BK206" i="2" s="1"/>
  <c r="J206" i="2" s="1"/>
  <c r="J107" i="2" s="1"/>
  <c r="BI207" i="2"/>
  <c r="BH207" i="2"/>
  <c r="BG207" i="2"/>
  <c r="BF207" i="2"/>
  <c r="T207" i="2"/>
  <c r="R207" i="2"/>
  <c r="R206" i="2" s="1"/>
  <c r="P207" i="2"/>
  <c r="J207" i="2"/>
  <c r="BE207" i="2" s="1"/>
  <c r="T206" i="2"/>
  <c r="P206" i="2"/>
  <c r="BK205" i="2"/>
  <c r="BI205" i="2"/>
  <c r="BH205" i="2"/>
  <c r="BG205" i="2"/>
  <c r="BF205" i="2"/>
  <c r="T205" i="2"/>
  <c r="R205" i="2"/>
  <c r="P205" i="2"/>
  <c r="J205" i="2"/>
  <c r="BE205" i="2" s="1"/>
  <c r="BK203" i="2"/>
  <c r="BI203" i="2"/>
  <c r="BH203" i="2"/>
  <c r="BG203" i="2"/>
  <c r="BF203" i="2"/>
  <c r="T203" i="2"/>
  <c r="R203" i="2"/>
  <c r="P203" i="2"/>
  <c r="J203" i="2"/>
  <c r="BE203" i="2" s="1"/>
  <c r="BK201" i="2"/>
  <c r="BI201" i="2"/>
  <c r="BH201" i="2"/>
  <c r="BG201" i="2"/>
  <c r="BF201" i="2"/>
  <c r="T201" i="2"/>
  <c r="R201" i="2"/>
  <c r="P201" i="2"/>
  <c r="J201" i="2"/>
  <c r="BE201" i="2" s="1"/>
  <c r="BK199" i="2"/>
  <c r="BI199" i="2"/>
  <c r="BH199" i="2"/>
  <c r="BG199" i="2"/>
  <c r="BF199" i="2"/>
  <c r="T199" i="2"/>
  <c r="T198" i="2" s="1"/>
  <c r="R199" i="2"/>
  <c r="P199" i="2"/>
  <c r="P198" i="2" s="1"/>
  <c r="J199" i="2"/>
  <c r="BE199" i="2" s="1"/>
  <c r="R198" i="2"/>
  <c r="BK197" i="2"/>
  <c r="BI197" i="2"/>
  <c r="BH197" i="2"/>
  <c r="BG197" i="2"/>
  <c r="BF197" i="2"/>
  <c r="T197" i="2"/>
  <c r="R197" i="2"/>
  <c r="P197" i="2"/>
  <c r="J197" i="2"/>
  <c r="BE197" i="2" s="1"/>
  <c r="BK195" i="2"/>
  <c r="BI195" i="2"/>
  <c r="BH195" i="2"/>
  <c r="BG195" i="2"/>
  <c r="BF195" i="2"/>
  <c r="T195" i="2"/>
  <c r="R195" i="2"/>
  <c r="P195" i="2"/>
  <c r="J195" i="2"/>
  <c r="BE195" i="2" s="1"/>
  <c r="BK192" i="2"/>
  <c r="BI192" i="2"/>
  <c r="BH192" i="2"/>
  <c r="BG192" i="2"/>
  <c r="BF192" i="2"/>
  <c r="T192" i="2"/>
  <c r="R192" i="2"/>
  <c r="P192" i="2"/>
  <c r="J192" i="2"/>
  <c r="BE192" i="2" s="1"/>
  <c r="BK191" i="2"/>
  <c r="BI191" i="2"/>
  <c r="BH191" i="2"/>
  <c r="BG191" i="2"/>
  <c r="BF191" i="2"/>
  <c r="BE191" i="2"/>
  <c r="T191" i="2"/>
  <c r="R191" i="2"/>
  <c r="P191" i="2"/>
  <c r="J191" i="2"/>
  <c r="BK189" i="2"/>
  <c r="BI189" i="2"/>
  <c r="BH189" i="2"/>
  <c r="BG189" i="2"/>
  <c r="BF189" i="2"/>
  <c r="T189" i="2"/>
  <c r="R189" i="2"/>
  <c r="P189" i="2"/>
  <c r="J189" i="2"/>
  <c r="BE189" i="2" s="1"/>
  <c r="BK186" i="2"/>
  <c r="BK185" i="2" s="1"/>
  <c r="J185" i="2" s="1"/>
  <c r="J105" i="2" s="1"/>
  <c r="BI186" i="2"/>
  <c r="BH186" i="2"/>
  <c r="BG186" i="2"/>
  <c r="BF186" i="2"/>
  <c r="T186" i="2"/>
  <c r="R186" i="2"/>
  <c r="R185" i="2" s="1"/>
  <c r="R184" i="2" s="1"/>
  <c r="P186" i="2"/>
  <c r="J186" i="2"/>
  <c r="BE186" i="2" s="1"/>
  <c r="T185" i="2"/>
  <c r="P185" i="2"/>
  <c r="BK183" i="2"/>
  <c r="BK182" i="2" s="1"/>
  <c r="J182" i="2" s="1"/>
  <c r="J103" i="2" s="1"/>
  <c r="BI183" i="2"/>
  <c r="BH183" i="2"/>
  <c r="BG183" i="2"/>
  <c r="BF183" i="2"/>
  <c r="T183" i="2"/>
  <c r="R183" i="2"/>
  <c r="R182" i="2" s="1"/>
  <c r="P183" i="2"/>
  <c r="J183" i="2"/>
  <c r="BE183" i="2" s="1"/>
  <c r="T182" i="2"/>
  <c r="P182" i="2"/>
  <c r="BK181" i="2"/>
  <c r="BI181" i="2"/>
  <c r="BH181" i="2"/>
  <c r="BG181" i="2"/>
  <c r="BF181" i="2"/>
  <c r="T181" i="2"/>
  <c r="R181" i="2"/>
  <c r="P181" i="2"/>
  <c r="J181" i="2"/>
  <c r="BE181" i="2" s="1"/>
  <c r="BK179" i="2"/>
  <c r="BI179" i="2"/>
  <c r="BH179" i="2"/>
  <c r="BG179" i="2"/>
  <c r="BF179" i="2"/>
  <c r="T179" i="2"/>
  <c r="R179" i="2"/>
  <c r="P179" i="2"/>
  <c r="J179" i="2"/>
  <c r="BE179" i="2" s="1"/>
  <c r="BK178" i="2"/>
  <c r="BI178" i="2"/>
  <c r="BH178" i="2"/>
  <c r="BG178" i="2"/>
  <c r="BF178" i="2"/>
  <c r="T178" i="2"/>
  <c r="R178" i="2"/>
  <c r="P178" i="2"/>
  <c r="J178" i="2"/>
  <c r="BE178" i="2" s="1"/>
  <c r="BK177" i="2"/>
  <c r="BI177" i="2"/>
  <c r="BH177" i="2"/>
  <c r="BG177" i="2"/>
  <c r="BF177" i="2"/>
  <c r="T177" i="2"/>
  <c r="T176" i="2" s="1"/>
  <c r="R177" i="2"/>
  <c r="P177" i="2"/>
  <c r="P176" i="2" s="1"/>
  <c r="J177" i="2"/>
  <c r="BE177" i="2" s="1"/>
  <c r="R176" i="2"/>
  <c r="BK174" i="2"/>
  <c r="BI174" i="2"/>
  <c r="BH174" i="2"/>
  <c r="BG174" i="2"/>
  <c r="BF174" i="2"/>
  <c r="T174" i="2"/>
  <c r="R174" i="2"/>
  <c r="P174" i="2"/>
  <c r="J174" i="2"/>
  <c r="BE174" i="2" s="1"/>
  <c r="BK173" i="2"/>
  <c r="BI173" i="2"/>
  <c r="BH173" i="2"/>
  <c r="BG173" i="2"/>
  <c r="BF173" i="2"/>
  <c r="BE173" i="2"/>
  <c r="T173" i="2"/>
  <c r="R173" i="2"/>
  <c r="P173" i="2"/>
  <c r="J173" i="2"/>
  <c r="BK172" i="2"/>
  <c r="BI172" i="2"/>
  <c r="BH172" i="2"/>
  <c r="BG172" i="2"/>
  <c r="BF172" i="2"/>
  <c r="T172" i="2"/>
  <c r="R172" i="2"/>
  <c r="P172" i="2"/>
  <c r="J172" i="2"/>
  <c r="BE172" i="2" s="1"/>
  <c r="BK171" i="2"/>
  <c r="BI171" i="2"/>
  <c r="BH171" i="2"/>
  <c r="BG171" i="2"/>
  <c r="BF171" i="2"/>
  <c r="T171" i="2"/>
  <c r="R171" i="2"/>
  <c r="P171" i="2"/>
  <c r="J171" i="2"/>
  <c r="BE171" i="2" s="1"/>
  <c r="BK170" i="2"/>
  <c r="BI170" i="2"/>
  <c r="BH170" i="2"/>
  <c r="BG170" i="2"/>
  <c r="BF170" i="2"/>
  <c r="T170" i="2"/>
  <c r="R170" i="2"/>
  <c r="P170" i="2"/>
  <c r="J170" i="2"/>
  <c r="BE170" i="2" s="1"/>
  <c r="BK169" i="2"/>
  <c r="BI169" i="2"/>
  <c r="BH169" i="2"/>
  <c r="BG169" i="2"/>
  <c r="BF169" i="2"/>
  <c r="T169" i="2"/>
  <c r="R169" i="2"/>
  <c r="P169" i="2"/>
  <c r="J169" i="2"/>
  <c r="BE169" i="2" s="1"/>
  <c r="BK168" i="2"/>
  <c r="BI168" i="2"/>
  <c r="BH168" i="2"/>
  <c r="BG168" i="2"/>
  <c r="BF168" i="2"/>
  <c r="BE168" i="2"/>
  <c r="T168" i="2"/>
  <c r="R168" i="2"/>
  <c r="P168" i="2"/>
  <c r="J168" i="2"/>
  <c r="BK167" i="2"/>
  <c r="BI167" i="2"/>
  <c r="BH167" i="2"/>
  <c r="BG167" i="2"/>
  <c r="BF167" i="2"/>
  <c r="T167" i="2"/>
  <c r="R167" i="2"/>
  <c r="P167" i="2"/>
  <c r="J167" i="2"/>
  <c r="BE167" i="2" s="1"/>
  <c r="BK166" i="2"/>
  <c r="BI166" i="2"/>
  <c r="BH166" i="2"/>
  <c r="BG166" i="2"/>
  <c r="BF166" i="2"/>
  <c r="T166" i="2"/>
  <c r="R166" i="2"/>
  <c r="P166" i="2"/>
  <c r="J166" i="2"/>
  <c r="BE166" i="2" s="1"/>
  <c r="BK165" i="2"/>
  <c r="BI165" i="2"/>
  <c r="BH165" i="2"/>
  <c r="BG165" i="2"/>
  <c r="BF165" i="2"/>
  <c r="BE165" i="2"/>
  <c r="T165" i="2"/>
  <c r="R165" i="2"/>
  <c r="R164" i="2" s="1"/>
  <c r="P165" i="2"/>
  <c r="J165" i="2"/>
  <c r="T164" i="2"/>
  <c r="P164" i="2"/>
  <c r="BK163" i="2"/>
  <c r="BI163" i="2"/>
  <c r="BH163" i="2"/>
  <c r="BG163" i="2"/>
  <c r="BF163" i="2"/>
  <c r="T163" i="2"/>
  <c r="R163" i="2"/>
  <c r="P163" i="2"/>
  <c r="J163" i="2"/>
  <c r="BE163" i="2" s="1"/>
  <c r="BK162" i="2"/>
  <c r="BI162" i="2"/>
  <c r="BH162" i="2"/>
  <c r="BG162" i="2"/>
  <c r="BF162" i="2"/>
  <c r="T162" i="2"/>
  <c r="R162" i="2"/>
  <c r="P162" i="2"/>
  <c r="J162" i="2"/>
  <c r="BE162" i="2" s="1"/>
  <c r="BK161" i="2"/>
  <c r="BI161" i="2"/>
  <c r="BH161" i="2"/>
  <c r="BG161" i="2"/>
  <c r="BF161" i="2"/>
  <c r="T161" i="2"/>
  <c r="R161" i="2"/>
  <c r="P161" i="2"/>
  <c r="J161" i="2"/>
  <c r="BE161" i="2" s="1"/>
  <c r="BK160" i="2"/>
  <c r="BI160" i="2"/>
  <c r="BH160" i="2"/>
  <c r="BG160" i="2"/>
  <c r="BF160" i="2"/>
  <c r="T160" i="2"/>
  <c r="R160" i="2"/>
  <c r="P160" i="2"/>
  <c r="J160" i="2"/>
  <c r="BE160" i="2" s="1"/>
  <c r="BK158" i="2"/>
  <c r="BI158" i="2"/>
  <c r="BH158" i="2"/>
  <c r="BG158" i="2"/>
  <c r="BF158" i="2"/>
  <c r="T158" i="2"/>
  <c r="R158" i="2"/>
  <c r="P158" i="2"/>
  <c r="J158" i="2"/>
  <c r="BE158" i="2" s="1"/>
  <c r="BK157" i="2"/>
  <c r="BI157" i="2"/>
  <c r="BH157" i="2"/>
  <c r="BG157" i="2"/>
  <c r="BF157" i="2"/>
  <c r="T157" i="2"/>
  <c r="R157" i="2"/>
  <c r="P157" i="2"/>
  <c r="J157" i="2"/>
  <c r="BE157" i="2" s="1"/>
  <c r="BK155" i="2"/>
  <c r="BI155" i="2"/>
  <c r="BH155" i="2"/>
  <c r="BG155" i="2"/>
  <c r="BF155" i="2"/>
  <c r="T155" i="2"/>
  <c r="R155" i="2"/>
  <c r="P155" i="2"/>
  <c r="J155" i="2"/>
  <c r="BE155" i="2" s="1"/>
  <c r="BK154" i="2"/>
  <c r="BI154" i="2"/>
  <c r="BH154" i="2"/>
  <c r="BG154" i="2"/>
  <c r="BF154" i="2"/>
  <c r="T154" i="2"/>
  <c r="R154" i="2"/>
  <c r="P154" i="2"/>
  <c r="J154" i="2"/>
  <c r="BE154" i="2" s="1"/>
  <c r="BK153" i="2"/>
  <c r="BI153" i="2"/>
  <c r="BH153" i="2"/>
  <c r="BG153" i="2"/>
  <c r="BF153" i="2"/>
  <c r="T153" i="2"/>
  <c r="R153" i="2"/>
  <c r="P153" i="2"/>
  <c r="J153" i="2"/>
  <c r="BE153" i="2" s="1"/>
  <c r="BK152" i="2"/>
  <c r="BI152" i="2"/>
  <c r="BH152" i="2"/>
  <c r="BG152" i="2"/>
  <c r="BF152" i="2"/>
  <c r="T152" i="2"/>
  <c r="R152" i="2"/>
  <c r="P152" i="2"/>
  <c r="J152" i="2"/>
  <c r="BE152" i="2" s="1"/>
  <c r="BK151" i="2"/>
  <c r="BI151" i="2"/>
  <c r="BH151" i="2"/>
  <c r="BG151" i="2"/>
  <c r="BF151" i="2"/>
  <c r="T151" i="2"/>
  <c r="R151" i="2"/>
  <c r="P151" i="2"/>
  <c r="J151" i="2"/>
  <c r="BE151" i="2" s="1"/>
  <c r="BK150" i="2"/>
  <c r="BI150" i="2"/>
  <c r="BH150" i="2"/>
  <c r="BG150" i="2"/>
  <c r="BF150" i="2"/>
  <c r="T150" i="2"/>
  <c r="R150" i="2"/>
  <c r="P150" i="2"/>
  <c r="J150" i="2"/>
  <c r="BE150" i="2" s="1"/>
  <c r="BK149" i="2"/>
  <c r="BI149" i="2"/>
  <c r="BH149" i="2"/>
  <c r="BG149" i="2"/>
  <c r="BF149" i="2"/>
  <c r="T149" i="2"/>
  <c r="T148" i="2" s="1"/>
  <c r="R149" i="2"/>
  <c r="P149" i="2"/>
  <c r="P148" i="2" s="1"/>
  <c r="J149" i="2"/>
  <c r="BE149" i="2" s="1"/>
  <c r="R148" i="2"/>
  <c r="BK147" i="2"/>
  <c r="BI147" i="2"/>
  <c r="BH147" i="2"/>
  <c r="BG147" i="2"/>
  <c r="BF147" i="2"/>
  <c r="T147" i="2"/>
  <c r="R147" i="2"/>
  <c r="P147" i="2"/>
  <c r="J147" i="2"/>
  <c r="BE147" i="2" s="1"/>
  <c r="BK146" i="2"/>
  <c r="BI146" i="2"/>
  <c r="BH146" i="2"/>
  <c r="BG146" i="2"/>
  <c r="BF146" i="2"/>
  <c r="BE146" i="2"/>
  <c r="T146" i="2"/>
  <c r="R146" i="2"/>
  <c r="P146" i="2"/>
  <c r="J146" i="2"/>
  <c r="BK145" i="2"/>
  <c r="BI145" i="2"/>
  <c r="BH145" i="2"/>
  <c r="BG145" i="2"/>
  <c r="BF145" i="2"/>
  <c r="BE145" i="2"/>
  <c r="T145" i="2"/>
  <c r="R145" i="2"/>
  <c r="P145" i="2"/>
  <c r="J145" i="2"/>
  <c r="BK144" i="2"/>
  <c r="BK143" i="2" s="1"/>
  <c r="J143" i="2" s="1"/>
  <c r="J99" i="2" s="1"/>
  <c r="BI144" i="2"/>
  <c r="BH144" i="2"/>
  <c r="BG144" i="2"/>
  <c r="BF144" i="2"/>
  <c r="T144" i="2"/>
  <c r="R144" i="2"/>
  <c r="R143" i="2" s="1"/>
  <c r="P144" i="2"/>
  <c r="J144" i="2"/>
  <c r="BE144" i="2" s="1"/>
  <c r="T143" i="2"/>
  <c r="P143" i="2"/>
  <c r="BK142" i="2"/>
  <c r="BI142" i="2"/>
  <c r="BH142" i="2"/>
  <c r="BG142" i="2"/>
  <c r="BF142" i="2"/>
  <c r="T142" i="2"/>
  <c r="R142" i="2"/>
  <c r="P142" i="2"/>
  <c r="J142" i="2"/>
  <c r="BE142" i="2" s="1"/>
  <c r="BK141" i="2"/>
  <c r="BI141" i="2"/>
  <c r="BH141" i="2"/>
  <c r="BG141" i="2"/>
  <c r="BF141" i="2"/>
  <c r="T141" i="2"/>
  <c r="R141" i="2"/>
  <c r="P141" i="2"/>
  <c r="J141" i="2"/>
  <c r="BE141" i="2" s="1"/>
  <c r="BK139" i="2"/>
  <c r="BI139" i="2"/>
  <c r="BH139" i="2"/>
  <c r="BG139" i="2"/>
  <c r="BF139" i="2"/>
  <c r="T139" i="2"/>
  <c r="R139" i="2"/>
  <c r="P139" i="2"/>
  <c r="J139" i="2"/>
  <c r="BE139" i="2" s="1"/>
  <c r="BK138" i="2"/>
  <c r="BI138" i="2"/>
  <c r="BH138" i="2"/>
  <c r="BG138" i="2"/>
  <c r="BF138" i="2"/>
  <c r="T138" i="2"/>
  <c r="R138" i="2"/>
  <c r="P138" i="2"/>
  <c r="J138" i="2"/>
  <c r="BE138" i="2" s="1"/>
  <c r="BK137" i="2"/>
  <c r="BI137" i="2"/>
  <c r="BH137" i="2"/>
  <c r="BG137" i="2"/>
  <c r="BF137" i="2"/>
  <c r="T137" i="2"/>
  <c r="R137" i="2"/>
  <c r="P137" i="2"/>
  <c r="J137" i="2"/>
  <c r="BE137" i="2" s="1"/>
  <c r="BK136" i="2"/>
  <c r="BK135" i="2" s="1"/>
  <c r="J135" i="2" s="1"/>
  <c r="J98" i="2" s="1"/>
  <c r="BI136" i="2"/>
  <c r="BH136" i="2"/>
  <c r="BG136" i="2"/>
  <c r="BF136" i="2"/>
  <c r="T136" i="2"/>
  <c r="T135" i="2" s="1"/>
  <c r="T134" i="2" s="1"/>
  <c r="R136" i="2"/>
  <c r="P136" i="2"/>
  <c r="P135" i="2" s="1"/>
  <c r="P134" i="2" s="1"/>
  <c r="J136" i="2"/>
  <c r="BE136" i="2" s="1"/>
  <c r="R135" i="2"/>
  <c r="F129" i="2"/>
  <c r="F127" i="2"/>
  <c r="E125" i="2"/>
  <c r="F91" i="2"/>
  <c r="F89" i="2"/>
  <c r="E87" i="2"/>
  <c r="J37" i="2"/>
  <c r="J36" i="2"/>
  <c r="J35" i="2"/>
  <c r="J24" i="2"/>
  <c r="E24" i="2"/>
  <c r="J130" i="2" s="1"/>
  <c r="J23" i="2"/>
  <c r="J21" i="2"/>
  <c r="E21" i="2"/>
  <c r="J129" i="2" s="1"/>
  <c r="J20" i="2"/>
  <c r="J18" i="2"/>
  <c r="E18" i="2"/>
  <c r="F92" i="2" s="1"/>
  <c r="J17" i="2"/>
  <c r="J12" i="2"/>
  <c r="J127" i="2" s="1"/>
  <c r="E7" i="2"/>
  <c r="E85" i="2" s="1"/>
  <c r="BD97" i="1"/>
  <c r="BC97" i="1"/>
  <c r="BB97" i="1"/>
  <c r="BA97" i="1"/>
  <c r="AZ97" i="1"/>
  <c r="AY97" i="1"/>
  <c r="AX97" i="1"/>
  <c r="AW97" i="1"/>
  <c r="AT97" i="1" s="1"/>
  <c r="AV97" i="1"/>
  <c r="AU97" i="1"/>
  <c r="BD96" i="1"/>
  <c r="BC96" i="1"/>
  <c r="BB96" i="1"/>
  <c r="BA96" i="1"/>
  <c r="AZ96" i="1"/>
  <c r="AY96" i="1"/>
  <c r="AX96" i="1"/>
  <c r="AW96" i="1"/>
  <c r="AV96" i="1"/>
  <c r="AU96" i="1"/>
  <c r="BD95" i="1"/>
  <c r="BC95" i="1"/>
  <c r="BB95" i="1"/>
  <c r="BA95" i="1"/>
  <c r="AZ95" i="1"/>
  <c r="AY95" i="1"/>
  <c r="AX95" i="1"/>
  <c r="AW95" i="1"/>
  <c r="AV95" i="1"/>
  <c r="AU95" i="1"/>
  <c r="AS94" i="1"/>
  <c r="AM90" i="1"/>
  <c r="L90" i="1"/>
  <c r="AM89" i="1"/>
  <c r="L89" i="1"/>
  <c r="AM87" i="1"/>
  <c r="L87" i="1"/>
  <c r="L85" i="1"/>
  <c r="L84" i="1"/>
  <c r="J268" i="3" l="1"/>
  <c r="J104" i="3" s="1"/>
  <c r="BK260" i="3"/>
  <c r="J260" i="3" s="1"/>
  <c r="J103" i="3" s="1"/>
  <c r="BD94" i="1"/>
  <c r="W33" i="1" s="1"/>
  <c r="AU94" i="1"/>
  <c r="BC94" i="1"/>
  <c r="AZ94" i="1"/>
  <c r="J91" i="4"/>
  <c r="F123" i="3"/>
  <c r="BA94" i="1"/>
  <c r="AW94" i="1" s="1"/>
  <c r="AK30" i="1" s="1"/>
  <c r="E85" i="4"/>
  <c r="BB94" i="1"/>
  <c r="AT95" i="1"/>
  <c r="E123" i="2"/>
  <c r="J122" i="3"/>
  <c r="AT96" i="1"/>
  <c r="F130" i="2"/>
  <c r="BK126" i="4"/>
  <c r="BK125" i="4" s="1"/>
  <c r="F36" i="4"/>
  <c r="J34" i="4"/>
  <c r="F35" i="4"/>
  <c r="F37" i="4"/>
  <c r="F35" i="3"/>
  <c r="F36" i="3"/>
  <c r="J34" i="3"/>
  <c r="BK128" i="3"/>
  <c r="J128" i="3" s="1"/>
  <c r="J98" i="3" s="1"/>
  <c r="BK287" i="3"/>
  <c r="J287" i="3" s="1"/>
  <c r="J106" i="3" s="1"/>
  <c r="BK153" i="3"/>
  <c r="J153" i="3" s="1"/>
  <c r="J99" i="3" s="1"/>
  <c r="BK226" i="3"/>
  <c r="J226" i="3" s="1"/>
  <c r="J102" i="3" s="1"/>
  <c r="F37" i="3"/>
  <c r="F34" i="3"/>
  <c r="BK262" i="2"/>
  <c r="J262" i="2" s="1"/>
  <c r="J113" i="2" s="1"/>
  <c r="BK256" i="2"/>
  <c r="J256" i="2" s="1"/>
  <c r="J112" i="2" s="1"/>
  <c r="BK243" i="2"/>
  <c r="J243" i="2" s="1"/>
  <c r="J111" i="2" s="1"/>
  <c r="BK208" i="2"/>
  <c r="J208" i="2" s="1"/>
  <c r="J108" i="2" s="1"/>
  <c r="BK198" i="2"/>
  <c r="BK176" i="2"/>
  <c r="J176" i="2" s="1"/>
  <c r="J102" i="2" s="1"/>
  <c r="BK164" i="2"/>
  <c r="J164" i="2" s="1"/>
  <c r="J101" i="2" s="1"/>
  <c r="F36" i="2"/>
  <c r="BK148" i="2"/>
  <c r="J148" i="2" s="1"/>
  <c r="J100" i="2" s="1"/>
  <c r="F34" i="2"/>
  <c r="F37" i="2"/>
  <c r="J34" i="2"/>
  <c r="F35" i="2"/>
  <c r="J33" i="4"/>
  <c r="F33" i="4"/>
  <c r="R125" i="4"/>
  <c r="R124" i="4" s="1"/>
  <c r="J89" i="4"/>
  <c r="F92" i="4"/>
  <c r="J92" i="4"/>
  <c r="P127" i="3"/>
  <c r="P126" i="3" s="1"/>
  <c r="T127" i="3"/>
  <c r="T126" i="3" s="1"/>
  <c r="F33" i="3"/>
  <c r="J33" i="3"/>
  <c r="J120" i="3"/>
  <c r="J92" i="3"/>
  <c r="T184" i="2"/>
  <c r="T133" i="2"/>
  <c r="J198" i="2"/>
  <c r="J106" i="2" s="1"/>
  <c r="R134" i="2"/>
  <c r="R133" i="2" s="1"/>
  <c r="J33" i="2"/>
  <c r="F33" i="2"/>
  <c r="P184" i="2"/>
  <c r="P133" i="2" s="1"/>
  <c r="J89" i="2"/>
  <c r="J91" i="2"/>
  <c r="J92" i="2"/>
  <c r="W30" i="1"/>
  <c r="W31" i="1"/>
  <c r="AX94" i="1"/>
  <c r="AY94" i="1"/>
  <c r="W32" i="1"/>
  <c r="AV94" i="1"/>
  <c r="J126" i="4" l="1"/>
  <c r="J98" i="4" s="1"/>
  <c r="BK127" i="3"/>
  <c r="BK126" i="3" s="1"/>
  <c r="J126" i="3" s="1"/>
  <c r="BK184" i="2"/>
  <c r="J184" i="2" s="1"/>
  <c r="J104" i="2" s="1"/>
  <c r="BK134" i="2"/>
  <c r="J125" i="4"/>
  <c r="J97" i="4" s="1"/>
  <c r="BK124" i="4"/>
  <c r="J124" i="4" s="1"/>
  <c r="AT94" i="1"/>
  <c r="J127" i="3" l="1"/>
  <c r="J97" i="3" s="1"/>
  <c r="BK133" i="2"/>
  <c r="J133" i="2" s="1"/>
  <c r="J96" i="2" s="1"/>
  <c r="J134" i="2"/>
  <c r="J97" i="2" s="1"/>
  <c r="J96" i="4"/>
  <c r="J30" i="4"/>
  <c r="J96" i="3"/>
  <c r="J30" i="3"/>
  <c r="J39" i="4" l="1"/>
  <c r="AN97" i="1" s="1"/>
  <c r="AG97" i="1"/>
  <c r="J39" i="3"/>
  <c r="AN96" i="1" s="1"/>
  <c r="AG96" i="1"/>
  <c r="J30" i="2"/>
  <c r="J39" i="2" l="1"/>
  <c r="AN95" i="1" s="1"/>
  <c r="AN94" i="1" s="1"/>
  <c r="AG95" i="1"/>
  <c r="AG94" i="1" s="1"/>
  <c r="W29" i="1" l="1"/>
  <c r="AK26" i="1"/>
  <c r="AK29" i="1" l="1"/>
  <c r="AK35" i="1" s="1"/>
</calcChain>
</file>

<file path=xl/sharedStrings.xml><?xml version="1.0" encoding="utf-8"?>
<sst xmlns="http://schemas.openxmlformats.org/spreadsheetml/2006/main" count="4809" uniqueCount="1170">
  <si>
    <t>Export Komplet</t>
  </si>
  <si>
    <t/>
  </si>
  <si>
    <t>2.0</t>
  </si>
  <si>
    <t>False</t>
  </si>
  <si>
    <t>{955fcc08-bfb0-4115-927f-33cd2e884dec}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</si>
  <si>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</si>
  <si>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</si>
  <si>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</si>
  <si>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</si>
  <si>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</si>
  <si>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</si>
  <si>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</si>
  <si>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</si>
  <si>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22-157</t>
  </si>
  <si>
    <t>Stavba:</t>
  </si>
  <si>
    <t>Stavební úpravy pavilonu pro vybudování laboratoře SOŠ a SOU</t>
  </si>
  <si>
    <t>KSO:</t>
  </si>
  <si>
    <t>CC-CZ:</t>
  </si>
  <si>
    <t>Místo:</t>
  </si>
  <si>
    <t>Neratovice</t>
  </si>
  <si>
    <t>Datum:</t>
  </si>
  <si>
    <t>19. 6. 2022</t>
  </si>
  <si>
    <t>Zadavatel:</t>
  </si>
  <si>
    <t>IČ:</t>
  </si>
  <si>
    <t>SOŠ a SOU Neratovice</t>
  </si>
  <si>
    <t>DIČ:</t>
  </si>
  <si>
    <t>Zhotovitel:</t>
  </si>
  <si>
    <t xml:space="preserve"> 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</si>
  <si>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</si>
  <si>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</si>
  <si>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</si>
  <si>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</si>
  <si>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</si>
  <si>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</si>
  <si>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</si>
  <si>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</si>
  <si>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</si>
  <si>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</si>
  <si>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</si>
  <si>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</si>
  <si>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</si>
  <si>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</si>
  <si>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</si>
  <si>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</si>
  <si>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</si>
  <si>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</si>
  <si>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</si>
  <si>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</si>
  <si>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</si>
  <si>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</si>
  <si>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</si>
  <si>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</si>
  <si>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</si>
  <si>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</si>
  <si>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</si>
  <si>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</si>
  <si>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</si>
  <si>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</si>
  <si>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</si>
  <si>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</si>
  <si>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</si>
  <si>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</si>
  <si>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</si>
  <si>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</si>
  <si>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</si>
  <si>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</si>
  <si>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</si>
  <si>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</si>
  <si>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</si>
  <si>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</si>
  <si>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</si>
  <si>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</si>
  <si>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</si>
  <si>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</si>
  <si>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</si>
  <si>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</si>
  <si>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</si>
  <si>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22-157-1</t>
  </si>
  <si>
    <t>Bourací a stavební práce</t>
  </si>
  <si>
    <t>STA</t>
  </si>
  <si>
    <t>1</t>
  </si>
  <si>
    <t>{ee2ee9b5-035d-4cdd-a8a5-df67251c713e}</t>
  </si>
  <si>
    <t>2</t>
  </si>
  <si>
    <t>22-157-2</t>
  </si>
  <si>
    <t>Ostatní profese</t>
  </si>
  <si>
    <t>{582620ee-38f9-4868-9fb2-b8da1414ad9f}</t>
  </si>
  <si>
    <t>22-157-3</t>
  </si>
  <si>
    <t>Vedlejší náklady</t>
  </si>
  <si>
    <t>{261f035a-637a-4a79-982c-c9d10c3e7c5d}</t>
  </si>
  <si>
    <t>KRYCÍ LIST SOUPISU PRACÍ</t>
  </si>
  <si>
    <t>Objekt:</t>
  </si>
  <si>
    <t>22-157-1 - Bourací a stavební práce</t>
  </si>
  <si>
    <t>Prostudování kompletní dokumentace je nutnou podmínkou předložení nabídky.Projektová dokumentace včetně technické zprávy je nadřazena rozpočtu.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</si>
  <si>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</si>
  <si>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</si>
  <si>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</si>
  <si>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</si>
  <si>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</si>
  <si>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</si>
  <si>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</si>
  <si>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</si>
  <si>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</si>
  <si>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</si>
  <si>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</si>
  <si>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</si>
  <si>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</si>
  <si>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</si>
  <si>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725 - Zdravotechnika - zařizovací předměty</t>
  </si>
  <si>
    <t xml:space="preserve">    735 - Ústřední vytápění - otopná tělesa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</si>
  <si>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</si>
  <si>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</si>
  <si>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</si>
  <si>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776 - Podlahy povlakové</t>
  </si>
  <si>
    <t xml:space="preserve">    784 - Dokončovací práce - malby a tapety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</si>
  <si>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</si>
  <si>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</si>
  <si>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</si>
  <si>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</si>
  <si>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</si>
  <si>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</si>
  <si>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</si>
  <si>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</si>
  <si>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</si>
  <si>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</si>
  <si>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</si>
  <si>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</si>
  <si>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</si>
  <si>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</si>
  <si>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</si>
  <si>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</si>
  <si>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</si>
  <si>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</si>
  <si>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</si>
  <si>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123212101</t>
  </si>
  <si>
    <t>Vykopávky zářezů se šikmými stěnami pro podzemní vedení v hornině třídy těžitelnosti I skupiny 3 ručně</t>
  </si>
  <si>
    <t>m3</t>
  </si>
  <si>
    <t>CS ÚRS 2022 01</t>
  </si>
  <si>
    <t>4</t>
  </si>
  <si>
    <t>-269532706</t>
  </si>
  <si>
    <t>139751101</t>
  </si>
  <si>
    <t>Vykopávky v uzavřených prostorech v hornině třídy těžitelnosti I skupiny 1 až 3 ručně</t>
  </si>
  <si>
    <t>860267992</t>
  </si>
  <si>
    <t>3</t>
  </si>
  <si>
    <t>162211311</t>
  </si>
  <si>
    <t>Vodorovné přemístění výkopku z horniny třídy těžitelnosti I skupiny 1 až 3 stavebním kolečkem do 10 m</t>
  </si>
  <si>
    <t>-136393307</t>
  </si>
  <si>
    <t>162211319</t>
  </si>
  <si>
    <t>Příplatek k vodorovnému přemístění výkopku z horniny třídy těžitelnosti I skupiny 1 až 3 stavebním kolečkem za každých dalších 10 m</t>
  </si>
  <si>
    <t>1671116250</t>
  </si>
  <si>
    <t>VV</t>
  </si>
  <si>
    <t>2,5*3 'Přepočtené koeficientem množství</t>
  </si>
  <si>
    <t>5</t>
  </si>
  <si>
    <t>174111102</t>
  </si>
  <si>
    <t>Zásyp v uzavřených prostorech sypaninou se zhutněním ručně</t>
  </si>
  <si>
    <t>1699395144</t>
  </si>
  <si>
    <t>6</t>
  </si>
  <si>
    <t>174111103</t>
  </si>
  <si>
    <t>Zásyp zářezů pro podzemní vedení sypaninou se zhutněním ručně</t>
  </si>
  <si>
    <t>-1868812813</t>
  </si>
  <si>
    <t>Svislé a kompletní konstrukce</t>
  </si>
  <si>
    <t>7</t>
  </si>
  <si>
    <t>317142430</t>
  </si>
  <si>
    <t>Překlad nenosný pórobetonový š 125 mm v do 250 mm na tenkovrstvou maltu dl do 1000 mm</t>
  </si>
  <si>
    <t>kus</t>
  </si>
  <si>
    <t>777520933</t>
  </si>
  <si>
    <t>8</t>
  </si>
  <si>
    <t>340271021</t>
  </si>
  <si>
    <t>Zazdívka otvorů v příčkách nebo stěnách pl přes 0,25 do 1 m2 tvárnicemi pórobetonovými tl 100 mm</t>
  </si>
  <si>
    <t>m2</t>
  </si>
  <si>
    <t>-580344659</t>
  </si>
  <si>
    <t>9</t>
  </si>
  <si>
    <t>342272225</t>
  </si>
  <si>
    <t>Příčka z pórobetonových hladkých tvárnic na tenkovrstvou maltu tl 100 mm</t>
  </si>
  <si>
    <t>94999946</t>
  </si>
  <si>
    <t>10</t>
  </si>
  <si>
    <t>342291121</t>
  </si>
  <si>
    <t>Ukotvení příček k cihelným konstrukcím plochými kotvami</t>
  </si>
  <si>
    <t>m</t>
  </si>
  <si>
    <t>-1314278040</t>
  </si>
  <si>
    <t>Úpravy povrchů, podlahy a osazování výplní</t>
  </si>
  <si>
    <t>11</t>
  </si>
  <si>
    <t>611131121</t>
  </si>
  <si>
    <t>Penetrační disperzní nátěr vnitřních stropů nanášený ručně</t>
  </si>
  <si>
    <t>962360895</t>
  </si>
  <si>
    <t>12</t>
  </si>
  <si>
    <t>611311131</t>
  </si>
  <si>
    <t>Potažení vnitřních rovných stropů vápenným štukem tloušťky do 3 mm</t>
  </si>
  <si>
    <t>-2137390918</t>
  </si>
  <si>
    <t>13</t>
  </si>
  <si>
    <t>612131121</t>
  </si>
  <si>
    <t>Penetrační disperzní nátěr vnitřních stěn nanášený ručně</t>
  </si>
  <si>
    <t>2145753333</t>
  </si>
  <si>
    <t>14</t>
  </si>
  <si>
    <t>612142001</t>
  </si>
  <si>
    <t>Potažení vnitřních stěn sklovláknitým pletivem vtlačeným do tenkovrstvé hmoty</t>
  </si>
  <si>
    <t>1528480202</t>
  </si>
  <si>
    <t>612311131</t>
  </si>
  <si>
    <t>Potažení vnitřních stěn vápenným štukem tloušťky do 3 mm</t>
  </si>
  <si>
    <t>1357797332</t>
  </si>
  <si>
    <t>16</t>
  </si>
  <si>
    <t>619991001</t>
  </si>
  <si>
    <t>Zakrytí podlah fólií přilepenou lepící páskou</t>
  </si>
  <si>
    <t>1452102208</t>
  </si>
  <si>
    <t>17</t>
  </si>
  <si>
    <t>619991011</t>
  </si>
  <si>
    <t>Obalení konstrukcí a prvků fólií přilepenou lepící páskou</t>
  </si>
  <si>
    <t>-1588005631</t>
  </si>
  <si>
    <t>"okna,dveře"67,23</t>
  </si>
  <si>
    <t>18</t>
  </si>
  <si>
    <t>631311131</t>
  </si>
  <si>
    <t>Doplnění dosavadních mazanin betonem prostým plochy do 1 m2 tloušťky přes 80 mm</t>
  </si>
  <si>
    <t>-1973245436</t>
  </si>
  <si>
    <t>19</t>
  </si>
  <si>
    <t>631362021</t>
  </si>
  <si>
    <t>Výztuž mazanin svařovanými sítěmi Kari</t>
  </si>
  <si>
    <t>t</t>
  </si>
  <si>
    <t>2118524288</t>
  </si>
  <si>
    <t>"odhad - plocha 65m2"0,457</t>
  </si>
  <si>
    <t>20</t>
  </si>
  <si>
    <t>642942111</t>
  </si>
  <si>
    <t>Osazování zárubní nebo rámů dveřních kovových do 2,5 m2 na MC</t>
  </si>
  <si>
    <t>-1749438669</t>
  </si>
  <si>
    <t>M</t>
  </si>
  <si>
    <t>55331487</t>
  </si>
  <si>
    <t>zárubeň hranatá jednokřídlá ocelová pro zdění tl stěny 110-150mm rozměru 800/1970, 2100mm</t>
  </si>
  <si>
    <t>1224018897</t>
  </si>
  <si>
    <t>22</t>
  </si>
  <si>
    <t>642945111</t>
  </si>
  <si>
    <t>Osazování protipožárních nebo protiplynových zárubní dveří jednokřídlových do 2,5 m2</t>
  </si>
  <si>
    <t>-1082251973</t>
  </si>
  <si>
    <t>23</t>
  </si>
  <si>
    <t>55331562</t>
  </si>
  <si>
    <t>zárubeň hranatá jednokřídlá ocelová pro zdění s protipožární úpravou tl stěny 110-150mm rozměru 800/1970, 2100mm</t>
  </si>
  <si>
    <t>-1932017129</t>
  </si>
  <si>
    <t>Ostatní konstrukce a práce, bourání</t>
  </si>
  <si>
    <t>24</t>
  </si>
  <si>
    <t>949101111</t>
  </si>
  <si>
    <t>Lešení pomocné pro objekty pozemních staveb s lešeňovou podlahou v do 1,9 m zatížení do 150 kg/m2</t>
  </si>
  <si>
    <t>-1221733166</t>
  </si>
  <si>
    <t>25</t>
  </si>
  <si>
    <t>952901111</t>
  </si>
  <si>
    <t>Vyčištění budov bytové a občanské výstavby při výšce podlaží do 4 m</t>
  </si>
  <si>
    <t>-681733166</t>
  </si>
  <si>
    <t>26</t>
  </si>
  <si>
    <t>962031132</t>
  </si>
  <si>
    <t>Bourání příček z cihel pálených na MVC tl do 100 mm</t>
  </si>
  <si>
    <t>1342887868</t>
  </si>
  <si>
    <t>27</t>
  </si>
  <si>
    <t>965042241</t>
  </si>
  <si>
    <t>Bourání podkladů pod dlažby nebo mazanin betonových nebo z litého asfaltu tl přes 100 mm pl přes 4 m2</t>
  </si>
  <si>
    <t>-1856476486</t>
  </si>
  <si>
    <t>28</t>
  </si>
  <si>
    <t>965049112</t>
  </si>
  <si>
    <t>Příplatek k bourání betonových mazanin za bourání mazanin se svařovanou sítí tl přes 100 mm</t>
  </si>
  <si>
    <t>-1281392633</t>
  </si>
  <si>
    <t>29</t>
  </si>
  <si>
    <t>965081213R01</t>
  </si>
  <si>
    <t>Bourání podlah z dlaždic keramických nebo PVC tl do 10 mm plochy přes 1 m2 vč.soklíků</t>
  </si>
  <si>
    <t>-261433904</t>
  </si>
  <si>
    <t>30</t>
  </si>
  <si>
    <t>969041111</t>
  </si>
  <si>
    <t>Vybourání vnitřního plastového potrubí do DN 50</t>
  </si>
  <si>
    <t>791380340</t>
  </si>
  <si>
    <t>31</t>
  </si>
  <si>
    <t>971033241</t>
  </si>
  <si>
    <t>Vybourání otvorů ve zdivu cihelném pl do 0,0225 m2 na MVC nebo MV tl do 300 mm</t>
  </si>
  <si>
    <t>-1987254872</t>
  </si>
  <si>
    <t>32</t>
  </si>
  <si>
    <t>974032164</t>
  </si>
  <si>
    <t>Vysekání rýh ve stěnách nebo příčkách z dutých cihel nebo tvárnic hl do 150 mm š do 150 mm</t>
  </si>
  <si>
    <t>1071100813</t>
  </si>
  <si>
    <t>33</t>
  </si>
  <si>
    <t>978059541</t>
  </si>
  <si>
    <t>Odsekání a odebrání obkladů stěn z vnitřních obkládaček plochy přes 1 m2</t>
  </si>
  <si>
    <t>-258074079</t>
  </si>
  <si>
    <t>"ve stávajících hygienyckých zázemí"16</t>
  </si>
  <si>
    <t>997</t>
  </si>
  <si>
    <t>Přesun sutě</t>
  </si>
  <si>
    <t>34</t>
  </si>
  <si>
    <t>997013211</t>
  </si>
  <si>
    <t>Vnitrostaveništní doprava suti a vybouraných hmot pro budovy v do 6 m ručně</t>
  </si>
  <si>
    <t>1115176396</t>
  </si>
  <si>
    <t>35</t>
  </si>
  <si>
    <t>997013501</t>
  </si>
  <si>
    <t>Odvoz suti a vybouraných hmot na skládku nebo meziskládku do 1 km se složením</t>
  </si>
  <si>
    <t>-950740465</t>
  </si>
  <si>
    <t>36</t>
  </si>
  <si>
    <t>997013509</t>
  </si>
  <si>
    <t>Příplatek k odvozu suti a vybouraných hmot na skládku ZKD 1 km přes 1 km</t>
  </si>
  <si>
    <t>126755413</t>
  </si>
  <si>
    <t>44,76*15 'Přepočtené koeficientem množství</t>
  </si>
  <si>
    <t>37</t>
  </si>
  <si>
    <t>997013631</t>
  </si>
  <si>
    <t>Poplatek za uložení na skládce (skládkovné) stavebního odpadu směsného kód odpadu 17 09 04</t>
  </si>
  <si>
    <t>924299363</t>
  </si>
  <si>
    <t>998</t>
  </si>
  <si>
    <t>Přesun hmot</t>
  </si>
  <si>
    <t>38</t>
  </si>
  <si>
    <t>998018001</t>
  </si>
  <si>
    <t>Přesun hmot ruční pro budovy v do 6 m</t>
  </si>
  <si>
    <t>278299661</t>
  </si>
  <si>
    <t>PSV</t>
  </si>
  <si>
    <t>Práce a dodávky PSV</t>
  </si>
  <si>
    <t>711</t>
  </si>
  <si>
    <t>Izolace proti vodě, vlhkosti a plynům</t>
  </si>
  <si>
    <t>39</t>
  </si>
  <si>
    <t>711111001</t>
  </si>
  <si>
    <t>Provedení izolace proti zemní vlhkosti vodorovné za studena nátěrem penetračním</t>
  </si>
  <si>
    <t>1525077020</t>
  </si>
  <si>
    <t>"doplnění izolace- nátěr 3x"65</t>
  </si>
  <si>
    <t>65*3 'Přepočtené koeficientem množství</t>
  </si>
  <si>
    <t>40</t>
  </si>
  <si>
    <t>11163150</t>
  </si>
  <si>
    <t>lak penetrační asfaltový</t>
  </si>
  <si>
    <t>1211914384</t>
  </si>
  <si>
    <t>195*0,00033 'Přepočtené koeficientem množství</t>
  </si>
  <si>
    <t>41</t>
  </si>
  <si>
    <t>711131811</t>
  </si>
  <si>
    <t>Odstranění izolace proti zemní vlhkosti vodorovné</t>
  </si>
  <si>
    <t>1266778417</t>
  </si>
  <si>
    <t>42</t>
  </si>
  <si>
    <t>711141559</t>
  </si>
  <si>
    <t>Provedení izolace proti zemní vlhkosti pásy přitavením vodorovné NAIP</t>
  </si>
  <si>
    <t>-6302747</t>
  </si>
  <si>
    <t>"doplnění izolace 2x"65</t>
  </si>
  <si>
    <t>65*2 'Přepočtené koeficientem množství</t>
  </si>
  <si>
    <t>43</t>
  </si>
  <si>
    <t>62832001-1</t>
  </si>
  <si>
    <t>pás asfaltový natavitelný</t>
  </si>
  <si>
    <t>917761017</t>
  </si>
  <si>
    <t>65*2,33 'Přepočtené koeficientem množství</t>
  </si>
  <si>
    <t>44</t>
  </si>
  <si>
    <t>998711201</t>
  </si>
  <si>
    <t>Přesun hmot procentní pro izolace proti vodě, vlhkosti a plynům v objektech v do 6 m</t>
  </si>
  <si>
    <t>%</t>
  </si>
  <si>
    <t>262127626</t>
  </si>
  <si>
    <t>725</t>
  </si>
  <si>
    <t>Zdravotechnika - zařizovací předměty</t>
  </si>
  <si>
    <t>45</t>
  </si>
  <si>
    <t>725110811R01</t>
  </si>
  <si>
    <t xml:space="preserve">Demontáž klozetů </t>
  </si>
  <si>
    <t>soubor</t>
  </si>
  <si>
    <t>-1442261894</t>
  </si>
  <si>
    <t>P</t>
  </si>
  <si>
    <t xml:space="preserve">Poznámka k položce:_x000D_
 (nutno zhodnotit  znovu použitelnost a případně ekologická likvidace)_x000D_
</t>
  </si>
  <si>
    <t>46</t>
  </si>
  <si>
    <t>725130811R01</t>
  </si>
  <si>
    <t xml:space="preserve">Demontáž pisoárových stání </t>
  </si>
  <si>
    <t>1385685083</t>
  </si>
  <si>
    <t xml:space="preserve">Poznámka k položce:_x000D_
(nutno zhodnotit  znovu použitelnost a případně ekologická likvidace)_x000D_
</t>
  </si>
  <si>
    <t>47</t>
  </si>
  <si>
    <t>725210821R01</t>
  </si>
  <si>
    <t>Demontáž umyvadel</t>
  </si>
  <si>
    <t>1708694009</t>
  </si>
  <si>
    <t>48</t>
  </si>
  <si>
    <t>7255308-1R01</t>
  </si>
  <si>
    <t>Odpojení stávajících technologií a jejich zabezpečení proti poškození (zásobník TV, 2x kotel) a jejich následná zpětná montáž po ukončení prací</t>
  </si>
  <si>
    <t>908210690</t>
  </si>
  <si>
    <t>735</t>
  </si>
  <si>
    <t>Ústřední vytápění - otopná tělesa</t>
  </si>
  <si>
    <t>49</t>
  </si>
  <si>
    <t>7351518-1R01</t>
  </si>
  <si>
    <t>Vysazení a opětovné usazení stávajících topných těles v prostorách skladů (pro možnost instalace větracích průduchů)</t>
  </si>
  <si>
    <t>-2069246105</t>
  </si>
  <si>
    <t>763</t>
  </si>
  <si>
    <t>Konstrukce suché výstavby</t>
  </si>
  <si>
    <t>50</t>
  </si>
  <si>
    <t>763121590</t>
  </si>
  <si>
    <t>SDK stěna předsazená pro osazení závěsného WC tl 150 - 250 mm profil CW+UW 50 desky 2xH2 12,5 bez TI</t>
  </si>
  <si>
    <t>812137232</t>
  </si>
  <si>
    <t>51</t>
  </si>
  <si>
    <t>763164545</t>
  </si>
  <si>
    <t>SDK obklad kcí tvaru L š do 0,8 m desky 1xDFH2 12,5</t>
  </si>
  <si>
    <t>-1807950305</t>
  </si>
  <si>
    <t>"pro vedení vodovodu pod stropem"16</t>
  </si>
  <si>
    <t>52</t>
  </si>
  <si>
    <t>998763401</t>
  </si>
  <si>
    <t>Přesun hmot procentní pro sádrokartonové konstrukce v objektech v do 6 m</t>
  </si>
  <si>
    <t>-1031470427</t>
  </si>
  <si>
    <t>766</t>
  </si>
  <si>
    <t>Konstrukce truhlářské</t>
  </si>
  <si>
    <t>53</t>
  </si>
  <si>
    <t>766660001</t>
  </si>
  <si>
    <t>Montáž dveřních křídel otvíravých jednokřídlových š do 0,8 m do ocelové zárubně</t>
  </si>
  <si>
    <t>-535607617</t>
  </si>
  <si>
    <t>54</t>
  </si>
  <si>
    <t>61160052-1</t>
  </si>
  <si>
    <t>dveře jednokřídlé 800x1970mm,vč.příslušenství - předběžná cena</t>
  </si>
  <si>
    <t>1091505886</t>
  </si>
  <si>
    <t>55</t>
  </si>
  <si>
    <t>766660021</t>
  </si>
  <si>
    <t>Montáž dveřních křídel otvíravých jednokřídlových š do 0,8 m požárních do ocelové zárubně</t>
  </si>
  <si>
    <t>1538556782</t>
  </si>
  <si>
    <t>56</t>
  </si>
  <si>
    <t>61165339-1</t>
  </si>
  <si>
    <t>dveře jednokřídlé protipožární EI (EW) 30 D3, 800x1970-2100mm vč.příslušenství - předběžná cena</t>
  </si>
  <si>
    <t>-2048300987</t>
  </si>
  <si>
    <t>57</t>
  </si>
  <si>
    <t>76666-1R01</t>
  </si>
  <si>
    <t>Revize stávajících únikových dvěří (nutná minimální protipožární odolnost EW 30DP3,C3, panikové kování) případně výměna za nové</t>
  </si>
  <si>
    <t>-2035814646</t>
  </si>
  <si>
    <t>58</t>
  </si>
  <si>
    <t>766691914R01</t>
  </si>
  <si>
    <t>Vyvěšení nebo zavěšení dřevěných křídel dveří pl do 2 m2 a zabezpečení proti poškození</t>
  </si>
  <si>
    <t>844267877</t>
  </si>
  <si>
    <t>59</t>
  </si>
  <si>
    <t>998766201</t>
  </si>
  <si>
    <t>Přesun hmot procentní pro kce truhlářské v objektech v do 6 m</t>
  </si>
  <si>
    <t>1398734669</t>
  </si>
  <si>
    <t>771</t>
  </si>
  <si>
    <t>Podlahy z dlaždic</t>
  </si>
  <si>
    <t>60</t>
  </si>
  <si>
    <t>771111011</t>
  </si>
  <si>
    <t>Vysátí podkladu před pokládkou dlažby</t>
  </si>
  <si>
    <t>217886800</t>
  </si>
  <si>
    <t>61</t>
  </si>
  <si>
    <t>771121011</t>
  </si>
  <si>
    <t>Nátěr penetrační na podlahu</t>
  </si>
  <si>
    <t>-128353944</t>
  </si>
  <si>
    <t>62</t>
  </si>
  <si>
    <t>771151011</t>
  </si>
  <si>
    <t>Samonivelační stěrka podlah pevnosti 20 MPa tl 3 mm</t>
  </si>
  <si>
    <t>-93665253</t>
  </si>
  <si>
    <t>63</t>
  </si>
  <si>
    <t>771161021</t>
  </si>
  <si>
    <t>Montáž profilu ukončujícího pro plynulý přechod (dlažby s kobercem apod.)</t>
  </si>
  <si>
    <t>-1668636306</t>
  </si>
  <si>
    <t>0,9*4</t>
  </si>
  <si>
    <t>64</t>
  </si>
  <si>
    <t>59054100</t>
  </si>
  <si>
    <t>profil přechodový Al s pohyblivým ramenem 8x20mm</t>
  </si>
  <si>
    <t>-888025355</t>
  </si>
  <si>
    <t>3,6*1,1 'Přepočtené koeficientem množství</t>
  </si>
  <si>
    <t>65</t>
  </si>
  <si>
    <t>771574112</t>
  </si>
  <si>
    <t>Montáž podlah keramických hladkých lepených flexibilním lepidlem přes 9 do 12 ks/m2</t>
  </si>
  <si>
    <t>-978930483</t>
  </si>
  <si>
    <t>"hygien.začízení - doplnění"13</t>
  </si>
  <si>
    <t>"sklady,chodba,kabinet"56</t>
  </si>
  <si>
    <t>Součet</t>
  </si>
  <si>
    <t>66</t>
  </si>
  <si>
    <t>59761003-1</t>
  </si>
  <si>
    <t>dlažba keramická hladká do interiéru přes 9 do 12ks/m2 - předběžná cena</t>
  </si>
  <si>
    <t>1334889036</t>
  </si>
  <si>
    <t>69+3,6</t>
  </si>
  <si>
    <t>72,6*1,1 'Přepočtené koeficientem množství</t>
  </si>
  <si>
    <t>67</t>
  </si>
  <si>
    <t>771577112</t>
  </si>
  <si>
    <t>Příplatek k montáži podlah keramických lepených flexibilním lepidlem za omezený prostor</t>
  </si>
  <si>
    <t>391163833</t>
  </si>
  <si>
    <t>6,45+6,75</t>
  </si>
  <si>
    <t>68</t>
  </si>
  <si>
    <t>771577114</t>
  </si>
  <si>
    <t xml:space="preserve">Příplatek k montáži podlah keramických lepených flexibilním lepidlem za spárování </t>
  </si>
  <si>
    <t>1861754957</t>
  </si>
  <si>
    <t>69+3,8</t>
  </si>
  <si>
    <t>69</t>
  </si>
  <si>
    <t>771591112</t>
  </si>
  <si>
    <t>Izolace pod dlažbu nátěrem nebo stěrkou ve dvou vrstvách</t>
  </si>
  <si>
    <t>-2014713825</t>
  </si>
  <si>
    <t>70</t>
  </si>
  <si>
    <t>771591184</t>
  </si>
  <si>
    <t>Pracnější řezání podlah z dlaždic keramických rovné</t>
  </si>
  <si>
    <t>-745966550</t>
  </si>
  <si>
    <t>71</t>
  </si>
  <si>
    <t>998771201</t>
  </si>
  <si>
    <t>Přesun hmot procentní pro podlahy z dlaždic v objektech v do 6 m</t>
  </si>
  <si>
    <t>1534133458</t>
  </si>
  <si>
    <t>776</t>
  </si>
  <si>
    <t>Podlahy povlakové</t>
  </si>
  <si>
    <t>72</t>
  </si>
  <si>
    <t>776111311</t>
  </si>
  <si>
    <t>Vysátí podkladu povlakových podlah</t>
  </si>
  <si>
    <t>1690860639</t>
  </si>
  <si>
    <t>73</t>
  </si>
  <si>
    <t>776121112</t>
  </si>
  <si>
    <t>Vodou ředitelná penetrace savého podkladu povlakových podlah</t>
  </si>
  <si>
    <t>-1575542027</t>
  </si>
  <si>
    <t>74</t>
  </si>
  <si>
    <t>776141111</t>
  </si>
  <si>
    <t>Vyrovnání podkladu povlakových podlah stěrkou pevnosti 20 MPa tl do 3 mm</t>
  </si>
  <si>
    <t>1964532451</t>
  </si>
  <si>
    <t>75</t>
  </si>
  <si>
    <t>776201811</t>
  </si>
  <si>
    <t>Demontáž lepených povlakových podlah bez podložky ručně</t>
  </si>
  <si>
    <t>-1757755811</t>
  </si>
  <si>
    <t>76</t>
  </si>
  <si>
    <t>776231111</t>
  </si>
  <si>
    <t>Lepení lamel a čtverců z vinylu standardním lepidlem</t>
  </si>
  <si>
    <t>866788361</t>
  </si>
  <si>
    <t>"učebna"134,68</t>
  </si>
  <si>
    <t>77</t>
  </si>
  <si>
    <t>28411052-1</t>
  </si>
  <si>
    <t>dílce vinylové</t>
  </si>
  <si>
    <t>1049954965</t>
  </si>
  <si>
    <t>134,68*1,1 'Přepočtené koeficientem množství</t>
  </si>
  <si>
    <t>78</t>
  </si>
  <si>
    <t>776411112</t>
  </si>
  <si>
    <t>Montáž obvodových soklíků výšky do 100 mm</t>
  </si>
  <si>
    <t>589486859</t>
  </si>
  <si>
    <t>79</t>
  </si>
  <si>
    <t>28411010</t>
  </si>
  <si>
    <t xml:space="preserve">lišta soklová PVC </t>
  </si>
  <si>
    <t>-545130910</t>
  </si>
  <si>
    <t>54,9*1,02 'Přepočtené koeficientem množství</t>
  </si>
  <si>
    <t>80</t>
  </si>
  <si>
    <t>998776201</t>
  </si>
  <si>
    <t>Přesun hmot procentní pro podlahy povlakové v objektech v do 6 m</t>
  </si>
  <si>
    <t>-327026184</t>
  </si>
  <si>
    <t>784</t>
  </si>
  <si>
    <t>Dokončovací práce - malby a tapety</t>
  </si>
  <si>
    <t>81</t>
  </si>
  <si>
    <t>784111001</t>
  </si>
  <si>
    <t>Oprášení (ometení ) podkladu v místnostech v do 3,80 m</t>
  </si>
  <si>
    <t>-967636241</t>
  </si>
  <si>
    <t>82</t>
  </si>
  <si>
    <t>784121001</t>
  </si>
  <si>
    <t>Oškrabání malby v mísnostech v do 3,80 m</t>
  </si>
  <si>
    <t>-1117428613</t>
  </si>
  <si>
    <t>83</t>
  </si>
  <si>
    <t>784181121</t>
  </si>
  <si>
    <t>Hloubková jednonásobná bezbarvá penetrace podkladu v místnostech v do 3,80 m</t>
  </si>
  <si>
    <t>861870858</t>
  </si>
  <si>
    <t>563+190</t>
  </si>
  <si>
    <t>84</t>
  </si>
  <si>
    <t>784211101</t>
  </si>
  <si>
    <t>Dvojnásobné bílé malby ze směsí za mokra výborně oděruvzdorných v místnostech v do 3,80 m</t>
  </si>
  <si>
    <t>-1938166598</t>
  </si>
  <si>
    <t>OST</t>
  </si>
  <si>
    <t>Ostatní</t>
  </si>
  <si>
    <t>85</t>
  </si>
  <si>
    <t>100001</t>
  </si>
  <si>
    <t>Přenosný hasící přístroj + revize</t>
  </si>
  <si>
    <t>512</t>
  </si>
  <si>
    <t>-1213501321</t>
  </si>
  <si>
    <t>86</t>
  </si>
  <si>
    <t>100003</t>
  </si>
  <si>
    <t>Bezpečnostní skříň pro hořlaviny/kyseliny/louhy, 1968x1200x615 mm, 3 police, 4 vysuvné police s vanou, barva šedá - dle výběru investora</t>
  </si>
  <si>
    <t>743023632</t>
  </si>
  <si>
    <t>87</t>
  </si>
  <si>
    <t>100002</t>
  </si>
  <si>
    <t xml:space="preserve">Skříň pro ruční hasící přístroj </t>
  </si>
  <si>
    <t>1094801905</t>
  </si>
  <si>
    <t>22-157-2 - Ostatní profese</t>
  </si>
  <si>
    <t xml:space="preserve">    721 - Zdravotechnika - vnitřní kanalizace</t>
  </si>
  <si>
    <t xml:space="preserve">    722 - Zdravotechnika - vnitřní vodovod</t>
  </si>
  <si>
    <t xml:space="preserve">    723 - Zdravotechnika - plynovod</t>
  </si>
  <si>
    <t xml:space="preserve">    741 - Elektroinstalace</t>
  </si>
  <si>
    <t xml:space="preserve">    751-1 - Vzduchotechnika - zařízení č.1</t>
  </si>
  <si>
    <t xml:space="preserve">    751-2 - Vzduchotechnika - zařízení č.2</t>
  </si>
  <si>
    <t xml:space="preserve">    751-3 - Vzduchotechnika - zařízení č.3</t>
  </si>
  <si>
    <t>721</t>
  </si>
  <si>
    <t>Zdravotechnika - vnitřní kanalizace</t>
  </si>
  <si>
    <t>721-001</t>
  </si>
  <si>
    <t>Připojovací potrubí PP-r (HT) 40, Potrubí PP-r připojovací D 40 mm</t>
  </si>
  <si>
    <t>292188034</t>
  </si>
  <si>
    <t>721-002</t>
  </si>
  <si>
    <t>Připojovací potrubí PP-r (HT) 50, Potrubí PP-r připojovací D 50 x 1,8 mm</t>
  </si>
  <si>
    <t>1762615028</t>
  </si>
  <si>
    <t>721-003</t>
  </si>
  <si>
    <t>Připojovací/odpadní potrubí PP-r (HT) 110, Potrubí PP-r odpadní svislé, připojovací D 110 x 2,7 mm</t>
  </si>
  <si>
    <t>1553154177</t>
  </si>
  <si>
    <t>721-004</t>
  </si>
  <si>
    <t>Připojovací potrubí - nerez, DN50, Nerezové potrubí pro napojení dřezů z prostor laboratoře</t>
  </si>
  <si>
    <t>1519361340</t>
  </si>
  <si>
    <t>721-005</t>
  </si>
  <si>
    <t>Hadice pro odvod kondenzátu, PE hadice na odvod kondenzátu pr. 16 mm od plynových kotlů</t>
  </si>
  <si>
    <t>-1517835374</t>
  </si>
  <si>
    <t>721-006</t>
  </si>
  <si>
    <t>Hadice pro odvod kondenzátu z chemicky odolného plastu, Pro odvod kondenzátu z digestoří</t>
  </si>
  <si>
    <t>414947906</t>
  </si>
  <si>
    <t>721-007</t>
  </si>
  <si>
    <t>Průchodka stávající plochou střechou DN110</t>
  </si>
  <si>
    <t>-268007282</t>
  </si>
  <si>
    <t>721-008</t>
  </si>
  <si>
    <t>Větrací hlavice DN110, Odvětrání kanalizace, integrovaná bitumenová manžeta (modifikovaný asfaltový pás), výška nad izolaci 300 mm, hloubka pod izolaci 200 mm,</t>
  </si>
  <si>
    <t>-1881005613</t>
  </si>
  <si>
    <t>721-009</t>
  </si>
  <si>
    <t>Přechodka KGUS kamenina/PVC DN 125, Napojení na stávající potrubí ležaté kanalizace</t>
  </si>
  <si>
    <t>1110636291</t>
  </si>
  <si>
    <t>721-010</t>
  </si>
  <si>
    <t>Napojení na stávající revizní šachtu,  nutno prověřit na stavbě stav šachty. Napojením navrtáním, popř. výměnou šachtového dna</t>
  </si>
  <si>
    <t>-1414092453</t>
  </si>
  <si>
    <t>721-011</t>
  </si>
  <si>
    <t>Přímá trouba PVC 110, Kanalizace splašková - vnitřní, PVC, D 110 mm, SN4, vedeno pod základovou deskou
vč. kolen, odboček, redukcí"</t>
  </si>
  <si>
    <t>1260440600</t>
  </si>
  <si>
    <t>721-012</t>
  </si>
  <si>
    <t>Přímá trouba PVC 125, Kanalizace splašková - vnitřní, PVC, D 125 mm, SN 4 vedeno pod základovou deskou
vč. kolen, odboček, redukcí"</t>
  </si>
  <si>
    <t>-1595596809</t>
  </si>
  <si>
    <t>721-013</t>
  </si>
  <si>
    <t>Potrubí kamenina DN100, Kanalizace vnitřní, pod základovou deskouí, kamenina, DN100 mm
vč. kolen, odboček, redukcí"</t>
  </si>
  <si>
    <t>-404977078</t>
  </si>
  <si>
    <t>721-014</t>
  </si>
  <si>
    <t>Potrubí kamenina DN125, Kanalizace vnitřní, pod základovou deskou, kamenina, DN125 mm
vč. kolen, odboček, redukcí"</t>
  </si>
  <si>
    <t>-2013960560</t>
  </si>
  <si>
    <t>721-015</t>
  </si>
  <si>
    <t>"Potrubí kamenina DN150, Kanalizace venkovní, kamenina, DN150 mm, vedeno v nezámrzné hloubce
vč. kolen, odboček, redukcí"</t>
  </si>
  <si>
    <t>-1296731797</t>
  </si>
  <si>
    <t>721-016</t>
  </si>
  <si>
    <t>Revizní šachta splaškové kanalizace DN1000, materiál: betonové skruže
poklop B125, dn600, na potrubí DN150, Hloubka závisí na finální terénní konfiguraci (cca 1m)
dno: dn 150 "</t>
  </si>
  <si>
    <t>-101745256</t>
  </si>
  <si>
    <t>721-017</t>
  </si>
  <si>
    <t>Napojení na stávající revizní šachtu, Nutno ověřit hloubku stávající šachty!!!</t>
  </si>
  <si>
    <t>912064776</t>
  </si>
  <si>
    <t>721-018</t>
  </si>
  <si>
    <t>Zkouška těsnosti kanalizace vodou a kouřem do DN 300
+ vypracování protokolu o zkoušce těsnosti"</t>
  </si>
  <si>
    <t>-1133032374</t>
  </si>
  <si>
    <t>721-019</t>
  </si>
  <si>
    <t xml:space="preserve">Suchý sifon pro odvod kondenzátu </t>
  </si>
  <si>
    <t>1129102680</t>
  </si>
  <si>
    <t>721-020</t>
  </si>
  <si>
    <t>Sifon z chemicky odolného plastu</t>
  </si>
  <si>
    <t>-717485616</t>
  </si>
  <si>
    <t>721-021</t>
  </si>
  <si>
    <t>Závěsy potrubí, objímky, těsnění</t>
  </si>
  <si>
    <t>kg</t>
  </si>
  <si>
    <t>-932833848</t>
  </si>
  <si>
    <t>721-022</t>
  </si>
  <si>
    <t>kpl</t>
  </si>
  <si>
    <t>665266319</t>
  </si>
  <si>
    <t>721-023</t>
  </si>
  <si>
    <t>Čistící kus D110 + Na potrubí d110, zajistit přístup revizními dvířkami 200x150mm</t>
  </si>
  <si>
    <t>630419563</t>
  </si>
  <si>
    <t>721-024</t>
  </si>
  <si>
    <t>"Podlahová vpusť spodní s nerezovou kruhovou mřížkou
DN75 + Zakončení potrubí v úrovni podlahy hrdlem s gumičkou + Podlahová vpusť spodní
+ Zápachový uzávěr"</t>
  </si>
  <si>
    <t>-1558707545</t>
  </si>
  <si>
    <t>722</t>
  </si>
  <si>
    <t>Zdravotechnika - vnitřní vodovod</t>
  </si>
  <si>
    <t>722-001</t>
  </si>
  <si>
    <t>Demontáž stávajících rozvodů vody z plastů do D 50   + ekologická likvidace</t>
  </si>
  <si>
    <t>-214596642</t>
  </si>
  <si>
    <t>722-002</t>
  </si>
  <si>
    <t>Demontáž plstěných pásů z trub do D 50   + ekologická likvidace</t>
  </si>
  <si>
    <t>129378011</t>
  </si>
  <si>
    <t>722-003</t>
  </si>
  <si>
    <t>Potrubí vodovodní plastové, typu  PP-RCT svar polyfuze PN 16 D 20 x 2,8 mm vč. montáže</t>
  </si>
  <si>
    <t>-653634137</t>
  </si>
  <si>
    <t>722-004</t>
  </si>
  <si>
    <t>Potrubí vodovodní plastové typu PP-RCT svar polyfuze PN 16 D 25 x 3,5 mm  vč. montáže</t>
  </si>
  <si>
    <t>-775406481</t>
  </si>
  <si>
    <t>722-005</t>
  </si>
  <si>
    <t>Potrubí vodovodní plastové typu PP-RCT svar polyfuze PN 16 D 32 x 4,4 mm vč. Montáže</t>
  </si>
  <si>
    <t>-884031422</t>
  </si>
  <si>
    <t>722-006</t>
  </si>
  <si>
    <t xml:space="preserve">Ochrana vodovodního potrubí přilepenými termoizolačními trubicemi z PE tl do 13 mm DN do 45 mm   </t>
  </si>
  <si>
    <t>-1957304957</t>
  </si>
  <si>
    <t>722-007</t>
  </si>
  <si>
    <t>Ochrana vodovodního potrubí přilepenými termoizolačními trubicemi  tl do 40 mm DN do 40 mm vč. Montáže</t>
  </si>
  <si>
    <t>971889924</t>
  </si>
  <si>
    <t>722-008</t>
  </si>
  <si>
    <t>Ochrana vodovodního potrubí zvuk tlumícími objímkami do DN 25 mm vč. Montáže</t>
  </si>
  <si>
    <t>-1887008373</t>
  </si>
  <si>
    <t>722-009</t>
  </si>
  <si>
    <t>Měkké protipožární trubní ucpávky EI90 - pro vodovodní potrubí (bude upřesněno dle konkrétní situace na stavbě na základě montážních pokynů výrobce)</t>
  </si>
  <si>
    <t>-1089040615</t>
  </si>
  <si>
    <t>722-010</t>
  </si>
  <si>
    <t>Nepřímotopný zásobník TV o objemu 100 litrů,</t>
  </si>
  <si>
    <t>-2005947257</t>
  </si>
  <si>
    <t>722-011</t>
  </si>
  <si>
    <t>Trojcestný rozdělovací ventil se servopohonem +  prokabelování s řídící jednotkou stávajícího plynového kotle (nutno nastavit přednostní ohřev TV)</t>
  </si>
  <si>
    <t>427625103</t>
  </si>
  <si>
    <t>722-012</t>
  </si>
  <si>
    <t>Čidlo teploty do zásobníku TV + prokabelování s řídící jednotkou stávajícího plynového kotle (nutno nastavit přednostní ohřev TV!</t>
  </si>
  <si>
    <t>-1734305488</t>
  </si>
  <si>
    <t>722-013</t>
  </si>
  <si>
    <t>"Nástěnka nátrubková mosazná  1/2"",  pro rozvody pitné a užitkové vody do 95°C
• pracovní tlak do 1 MPa
• pro připojení armatur nebo potrubí kolmo na stěnu"</t>
  </si>
  <si>
    <t>-830687488</t>
  </si>
  <si>
    <t>722-014</t>
  </si>
  <si>
    <t>Zakončení potrubí v rámci laboratorního stolu</t>
  </si>
  <si>
    <t>-376681968</t>
  </si>
  <si>
    <t>722-015</t>
  </si>
  <si>
    <t>Napojení na stávající vodovodní potrubí</t>
  </si>
  <si>
    <t>1209527290</t>
  </si>
  <si>
    <t>722-016</t>
  </si>
  <si>
    <t xml:space="preserve">Ventil přímý G 1/2 se dvěma závity   </t>
  </si>
  <si>
    <t>-1482483791</t>
  </si>
  <si>
    <t>722-017</t>
  </si>
  <si>
    <t>Automatický odvzdušňovací ventil G1/2</t>
  </si>
  <si>
    <t>-500573383</t>
  </si>
  <si>
    <t>722-018</t>
  </si>
  <si>
    <t>Proplach a dezinfekce vodovodního potrubí do DN 25</t>
  </si>
  <si>
    <t>555016689</t>
  </si>
  <si>
    <t>722-019</t>
  </si>
  <si>
    <t xml:space="preserve">Zkouška těsnosti vodovodního potrubí závitového do DN 25 </t>
  </si>
  <si>
    <t>1230693684</t>
  </si>
  <si>
    <t>722-020</t>
  </si>
  <si>
    <t xml:space="preserve">Montážní, spojovací a těsnící materiál, upevnění potrubí - konzoly   </t>
  </si>
  <si>
    <t>1447058508</t>
  </si>
  <si>
    <t>722-021</t>
  </si>
  <si>
    <t xml:space="preserve">Lešení pomocné pro objekty pozemních staveb s lešeňovou podlahou v do 1,9 m zatížení do 150 kg/m2   </t>
  </si>
  <si>
    <t>-688863371</t>
  </si>
  <si>
    <t>722-022</t>
  </si>
  <si>
    <t xml:space="preserve">Vypracování protokolu o tlakové zkoušce   </t>
  </si>
  <si>
    <t>-1725478427</t>
  </si>
  <si>
    <t>722-023</t>
  </si>
  <si>
    <t>Podružný vodoměr SV, Qn=1,5</t>
  </si>
  <si>
    <t>-947708079</t>
  </si>
  <si>
    <t>722-024</t>
  </si>
  <si>
    <t xml:space="preserve">Kohout  vypouštěcí G 1 PN 10 s jedním závitem </t>
  </si>
  <si>
    <t>-1198948901</t>
  </si>
  <si>
    <t>722-025</t>
  </si>
  <si>
    <t xml:space="preserve">Kohout  vypouštěcí G 1/2 PN 10 s jedním závitem </t>
  </si>
  <si>
    <t>-1465495344</t>
  </si>
  <si>
    <t>722-026</t>
  </si>
  <si>
    <t>Zpětná klapka DN15</t>
  </si>
  <si>
    <t>-1754572492</t>
  </si>
  <si>
    <t>722-027</t>
  </si>
  <si>
    <t>Vypouštěcí ventil 1/2"</t>
  </si>
  <si>
    <t>112030889</t>
  </si>
  <si>
    <t>722-028</t>
  </si>
  <si>
    <t>Automatický odvzdušňovací ventil DN15</t>
  </si>
  <si>
    <t>128201485</t>
  </si>
  <si>
    <t>722-029</t>
  </si>
  <si>
    <t>Cirkulační čerpadlo 
- 230V, 50Hz, 4,5 W</t>
  </si>
  <si>
    <t>1934367274</t>
  </si>
  <si>
    <t>722-030</t>
  </si>
  <si>
    <t xml:space="preserve">Pojistný ventil pro systémy TV 
- 1/2""x3/4"", 
- Otevírací přetlak 6bar
- Přepad do kanalizace
</t>
  </si>
  <si>
    <t>-695611517</t>
  </si>
  <si>
    <t>722-031</t>
  </si>
  <si>
    <t>Filtr DN15</t>
  </si>
  <si>
    <t>-289475924</t>
  </si>
  <si>
    <t>722-032</t>
  </si>
  <si>
    <t>Teploměr příložný 0-120°C</t>
  </si>
  <si>
    <t>-501619672</t>
  </si>
  <si>
    <t>722-033</t>
  </si>
  <si>
    <t>Manometr 0-10 bar</t>
  </si>
  <si>
    <t>1702525099</t>
  </si>
  <si>
    <t>722-034</t>
  </si>
  <si>
    <t>Expanzní nádoba pro pitnou vodu, vč. připojovací armatury, objem 8 litrů</t>
  </si>
  <si>
    <t>1449325003</t>
  </si>
  <si>
    <t>722-035</t>
  </si>
  <si>
    <t>Manometr 0-600 kPa</t>
  </si>
  <si>
    <t>-106572105</t>
  </si>
  <si>
    <t>722-036</t>
  </si>
  <si>
    <t>Kulový kohout 3/4"</t>
  </si>
  <si>
    <t>863653284</t>
  </si>
  <si>
    <t>722-037</t>
  </si>
  <si>
    <t>Kulový kohout 3/4" se servopohonem (dopojení na čidlo tlaku v OS)</t>
  </si>
  <si>
    <t>-18042040</t>
  </si>
  <si>
    <t>722-038</t>
  </si>
  <si>
    <t>Souprava doplňování změkčenou vodou do otopné soustavy - celý popis viz poznámka</t>
  </si>
  <si>
    <t>816128803</t>
  </si>
  <si>
    <t xml:space="preserve">Poznámka k položce:_x000D_
Souprava doplňování změkčenou vodou do otopné, soustavy, úpravna vody proti tvorbě vápenatých usazenin na výměníku zásobníku a v rozvodném potrubí TV a CTV. PN10, připojení DN20.  Úpravna vody je vybavena obtokem pro možnost doplňování přípravku. Před začátkem prací nutno provést rozbor kvality vody pro určení přesného výrobku!!_x000D_
</t>
  </si>
  <si>
    <t>722-039</t>
  </si>
  <si>
    <t>Revidovatelná zpětná klapka DN20, Typ EA</t>
  </si>
  <si>
    <t>786349172</t>
  </si>
  <si>
    <t xml:space="preserve">Poznámka k položce:_x000D_
_x000D_
</t>
  </si>
  <si>
    <t>723</t>
  </si>
  <si>
    <t>Zdravotechnika - plynovod</t>
  </si>
  <si>
    <t>723-001</t>
  </si>
  <si>
    <t xml:space="preserve">Potrubí ocelové pro rozvod plynovodu DN25, Vedeno volně při zdi </t>
  </si>
  <si>
    <t>43158680</t>
  </si>
  <si>
    <t>723-002</t>
  </si>
  <si>
    <t>Protipožární armatura,  dimenze 1"
- Utěsnění protipožárním tmelem
Nutno opatřit revizními dvířky např. 200x200mm"</t>
  </si>
  <si>
    <t>939019760</t>
  </si>
  <si>
    <t>723-003</t>
  </si>
  <si>
    <t>Protipožární armatura,  dimenze 3/4"
- Utěsnění protipožárním tmelem"</t>
  </si>
  <si>
    <t>166755577</t>
  </si>
  <si>
    <t>723-004</t>
  </si>
  <si>
    <t>Vícevrstvé potrubí 26x3, Pro potrubí umožňující vedení plynu v podlaze,
v plynotěsné chrániččce - korugovaná trubka gas plynotěsná chránička 
-potrubí a chránička v jednom kuse"</t>
  </si>
  <si>
    <t>1498423827</t>
  </si>
  <si>
    <t>723-005</t>
  </si>
  <si>
    <t>Vícevrstvé potrubí 20x2, Pro potrubí umožňující vedení plynu v podlaze,
v plynotěsné chrániččce - korugovaná trubka gas plynotěsná chránička 
-potrubí a chránička v jednom kuse"</t>
  </si>
  <si>
    <t>-1571318536</t>
  </si>
  <si>
    <t>723-006</t>
  </si>
  <si>
    <t>Kulový kohout DN15, Umístění u podlahy pod laboratorním stolem</t>
  </si>
  <si>
    <t>-746661392</t>
  </si>
  <si>
    <t>723-007</t>
  </si>
  <si>
    <t>Mosazná zátka DN15</t>
  </si>
  <si>
    <t>1232795146</t>
  </si>
  <si>
    <t>723-008</t>
  </si>
  <si>
    <t>Montážní a těsnící materiál</t>
  </si>
  <si>
    <t>1536613870</t>
  </si>
  <si>
    <t>723-009</t>
  </si>
  <si>
    <t>Zkouška těsnosti plynovodního potrubí, 
+ vypracování protokolu o zkoušce těsnosti"</t>
  </si>
  <si>
    <t>1302463891</t>
  </si>
  <si>
    <t>725-001</t>
  </si>
  <si>
    <t>Dodávka a montáž - ventil rohový s filtrem DN 15 x DN 10 + opancéřovaná hadička pro připojení umyvadla</t>
  </si>
  <si>
    <t>soub</t>
  </si>
  <si>
    <t>1786054234</t>
  </si>
  <si>
    <t>725-002</t>
  </si>
  <si>
    <t>Dodávka a montáž - ventil rohový s filtrem DN 15 x DN 15  + opancéřovaná hadička pro připojení dřezu v laboratořích</t>
  </si>
  <si>
    <t>-1383380454</t>
  </si>
  <si>
    <t>725-003</t>
  </si>
  <si>
    <t>Dodávka - baterie dřezová stojánková, nerez, V rámci laboratorního stolu</t>
  </si>
  <si>
    <t>1791429983</t>
  </si>
  <si>
    <t>725-004</t>
  </si>
  <si>
    <t xml:space="preserve">Dodávka - baterie umyvadlová stojánková </t>
  </si>
  <si>
    <t>-879433270</t>
  </si>
  <si>
    <t>725-005</t>
  </si>
  <si>
    <t>Dodávka - baterie umyvátková stojánková</t>
  </si>
  <si>
    <t>-2136740191</t>
  </si>
  <si>
    <t>725-006</t>
  </si>
  <si>
    <t>Dodávka - mísa klozetová, keramická závěsná, vč. Záchodového prkýnka</t>
  </si>
  <si>
    <t>291517284</t>
  </si>
  <si>
    <t>725-007</t>
  </si>
  <si>
    <t>Dodávka - umyvadlo keramické závěsné bílé + nerezový sifon</t>
  </si>
  <si>
    <t>827241773</t>
  </si>
  <si>
    <t>725-008</t>
  </si>
  <si>
    <t>Dodávka - umývátko keramické závěsné bílé + nerezový sifon</t>
  </si>
  <si>
    <t>-899056507</t>
  </si>
  <si>
    <t>725-009</t>
  </si>
  <si>
    <t>Dodávka a montáž - nerezový sifon Pro napojení dřezu v laboratořích</t>
  </si>
  <si>
    <t>-1713371286</t>
  </si>
  <si>
    <t>725-010</t>
  </si>
  <si>
    <t>Dodávka a montáž - podomítkový WC modul , h 108 cm</t>
  </si>
  <si>
    <t>-1289181385</t>
  </si>
  <si>
    <t>725-011</t>
  </si>
  <si>
    <t>Dodávka a montáž - splachovací tlačítko, pro podomítkové nádrže, pro 2-činné splachování, a nebo funkci start/stop</t>
  </si>
  <si>
    <t>-263565916</t>
  </si>
  <si>
    <t>725-012</t>
  </si>
  <si>
    <t>Dodávka  - závěsný pisoár keramický se senzory s automatickým splachováním vč. elektromagnetických napouštčcích ventilů k
dodaným pisoárům</t>
  </si>
  <si>
    <t>1740544917</t>
  </si>
  <si>
    <t>725-013</t>
  </si>
  <si>
    <t>Dodávka a montáž - podomítkový modul pro pisoáry</t>
  </si>
  <si>
    <t>1332503302</t>
  </si>
  <si>
    <t>725-014</t>
  </si>
  <si>
    <t>1525223324</t>
  </si>
  <si>
    <t>725-015</t>
  </si>
  <si>
    <t>Dodávka a montáž závěsného wc vč.tlačítka (usazení, zapojení)</t>
  </si>
  <si>
    <t>1476867133</t>
  </si>
  <si>
    <t>88</t>
  </si>
  <si>
    <t>725-016</t>
  </si>
  <si>
    <t>Montáž umyvadla, umývátka (usazení, zapojení)</t>
  </si>
  <si>
    <t>-1302837863</t>
  </si>
  <si>
    <t>89</t>
  </si>
  <si>
    <t>725-017</t>
  </si>
  <si>
    <t>Montáž pisoáru</t>
  </si>
  <si>
    <t>1533800737</t>
  </si>
  <si>
    <t>90</t>
  </si>
  <si>
    <t>725-018</t>
  </si>
  <si>
    <t>Montáž dřezu v rámci laboratorního stolu (usazení, zapojení)</t>
  </si>
  <si>
    <t>-1651178171</t>
  </si>
  <si>
    <t>91</t>
  </si>
  <si>
    <t>725-019</t>
  </si>
  <si>
    <t>Montáž bidetu (usazení, zapojení)</t>
  </si>
  <si>
    <t>-129409799</t>
  </si>
  <si>
    <t>92</t>
  </si>
  <si>
    <t>725-021</t>
  </si>
  <si>
    <t>Podomítkový baterie s bidetovou sprškou, chrom</t>
  </si>
  <si>
    <t>150252715</t>
  </si>
  <si>
    <t>741</t>
  </si>
  <si>
    <t>Elektroinstalace</t>
  </si>
  <si>
    <t>93</t>
  </si>
  <si>
    <t>741-001</t>
  </si>
  <si>
    <t>LED svítidlo přisazené leštěná AL mřížka
     1x 19 W, 2100 lm, Ra 80, 4000K</t>
  </si>
  <si>
    <t>-1052912758</t>
  </si>
  <si>
    <t>94</t>
  </si>
  <si>
    <t>741-002</t>
  </si>
  <si>
    <t>LED svítidlo přisazené leštěná ALDP mřížka
     1x 41 W, 5200 lm, Ra 80, 4000K</t>
  </si>
  <si>
    <t>2029368545</t>
  </si>
  <si>
    <t>95</t>
  </si>
  <si>
    <t>741-003</t>
  </si>
  <si>
    <t>LED svítidlo přisazené leštěná ALDP mřížka
     1x 26 W, 3200 lm, Ra 80, 4000K</t>
  </si>
  <si>
    <t>-862864021</t>
  </si>
  <si>
    <t>96</t>
  </si>
  <si>
    <t>741-004</t>
  </si>
  <si>
    <t>Orientační osvětlení, podstropní</t>
  </si>
  <si>
    <t>-1853121128</t>
  </si>
  <si>
    <t>97</t>
  </si>
  <si>
    <t>741-005</t>
  </si>
  <si>
    <t>Tlačítko total stop + prokabelování s hl. pojistkovou skříní</t>
  </si>
  <si>
    <t>2103925366</t>
  </si>
  <si>
    <t>98</t>
  </si>
  <si>
    <t>741-006</t>
  </si>
  <si>
    <t>vypínač jednopólový 230V 10A</t>
  </si>
  <si>
    <t>1157650697</t>
  </si>
  <si>
    <t>99</t>
  </si>
  <si>
    <t>741-007</t>
  </si>
  <si>
    <t>vypínač střídavý 230V 10A</t>
  </si>
  <si>
    <t>-1211358409</t>
  </si>
  <si>
    <t>100</t>
  </si>
  <si>
    <t>741-008</t>
  </si>
  <si>
    <t>vypínač křížový 230V 10A</t>
  </si>
  <si>
    <t>1463719213</t>
  </si>
  <si>
    <t>101</t>
  </si>
  <si>
    <t>741-009</t>
  </si>
  <si>
    <t>zásuvka jednonásobná 230V 16A</t>
  </si>
  <si>
    <t>-2141653502</t>
  </si>
  <si>
    <t>102</t>
  </si>
  <si>
    <t>741-010</t>
  </si>
  <si>
    <t>zásuvka 400V 16A</t>
  </si>
  <si>
    <t>1150060178</t>
  </si>
  <si>
    <t>103</t>
  </si>
  <si>
    <t>741-011</t>
  </si>
  <si>
    <t>191680712</t>
  </si>
  <si>
    <t>104</t>
  </si>
  <si>
    <t>741-012</t>
  </si>
  <si>
    <t>rozvaděč RS zapuštěný 56 mod.</t>
  </si>
  <si>
    <t>788299278</t>
  </si>
  <si>
    <t>105</t>
  </si>
  <si>
    <t>741-013</t>
  </si>
  <si>
    <t>hl. vypínač 25A/3</t>
  </si>
  <si>
    <t>502261558</t>
  </si>
  <si>
    <t>106</t>
  </si>
  <si>
    <t>741-014</t>
  </si>
  <si>
    <t>svodič přepětí</t>
  </si>
  <si>
    <t>-1210052551</t>
  </si>
  <si>
    <t>107</t>
  </si>
  <si>
    <t>741-015</t>
  </si>
  <si>
    <t>proud. chránič kombi 1f/10A</t>
  </si>
  <si>
    <t>217401639</t>
  </si>
  <si>
    <t>108</t>
  </si>
  <si>
    <t>741-016</t>
  </si>
  <si>
    <t>proud. chránič 3f/25A</t>
  </si>
  <si>
    <t>462154060</t>
  </si>
  <si>
    <t>109</t>
  </si>
  <si>
    <t>741-017</t>
  </si>
  <si>
    <t>jistič 1f/10A</t>
  </si>
  <si>
    <t>2081319452</t>
  </si>
  <si>
    <t>110</t>
  </si>
  <si>
    <t>741-018</t>
  </si>
  <si>
    <t>jistič 1f/16A</t>
  </si>
  <si>
    <t>-464468510</t>
  </si>
  <si>
    <t>111</t>
  </si>
  <si>
    <t>741-019</t>
  </si>
  <si>
    <t>jistič 3f/16A</t>
  </si>
  <si>
    <t>-629436136</t>
  </si>
  <si>
    <t>112</t>
  </si>
  <si>
    <t>741-020</t>
  </si>
  <si>
    <t>rozvaděč R501 zapuštěný 72 mod.</t>
  </si>
  <si>
    <t>-1984323387</t>
  </si>
  <si>
    <t>113</t>
  </si>
  <si>
    <t>741-021</t>
  </si>
  <si>
    <t>jistič 3f/25A</t>
  </si>
  <si>
    <t>267579755</t>
  </si>
  <si>
    <t>114</t>
  </si>
  <si>
    <t>741-022</t>
  </si>
  <si>
    <t>jistič 1f/6A</t>
  </si>
  <si>
    <t>2130327253</t>
  </si>
  <si>
    <t>115</t>
  </si>
  <si>
    <t>741-023</t>
  </si>
  <si>
    <t>revize stávajících jistících prvků   + nové jistící prvky</t>
  </si>
  <si>
    <t>1427653141</t>
  </si>
  <si>
    <t>116</t>
  </si>
  <si>
    <t>741-024</t>
  </si>
  <si>
    <t>rozvodná krabice s věnečkem</t>
  </si>
  <si>
    <t>548222207</t>
  </si>
  <si>
    <t>117</t>
  </si>
  <si>
    <t>741-025</t>
  </si>
  <si>
    <t>přístrojová krabice</t>
  </si>
  <si>
    <t>1627441457</t>
  </si>
  <si>
    <t>118</t>
  </si>
  <si>
    <t>741-026</t>
  </si>
  <si>
    <t>přístrojová krabice protipožární	"</t>
  </si>
  <si>
    <t>1989765669</t>
  </si>
  <si>
    <t>119</t>
  </si>
  <si>
    <t>741-027</t>
  </si>
  <si>
    <t>Kabel CYKY 3-Jx1,5mm2</t>
  </si>
  <si>
    <t>460103515</t>
  </si>
  <si>
    <t>120</t>
  </si>
  <si>
    <t>741-028</t>
  </si>
  <si>
    <t>Kabel CYKY 3- Ox1,5mm2</t>
  </si>
  <si>
    <t>-252553166</t>
  </si>
  <si>
    <t>121</t>
  </si>
  <si>
    <t>741-029</t>
  </si>
  <si>
    <t>Kabel CYKY 3- Jx2,5mm2</t>
  </si>
  <si>
    <t>2000077810</t>
  </si>
  <si>
    <t>122</t>
  </si>
  <si>
    <t>741-030</t>
  </si>
  <si>
    <t>Kabel CYKY 5-Jx2,5mm2	"</t>
  </si>
  <si>
    <t>-871458235</t>
  </si>
  <si>
    <t>123</t>
  </si>
  <si>
    <t>741-031</t>
  </si>
  <si>
    <t>Kabel CYKY 4-Jx10mm2	"</t>
  </si>
  <si>
    <t>-115184388</t>
  </si>
  <si>
    <t>124</t>
  </si>
  <si>
    <t>741-032</t>
  </si>
  <si>
    <t>Kabel CY 16	"</t>
  </si>
  <si>
    <t>1615755020</t>
  </si>
  <si>
    <t>125</t>
  </si>
  <si>
    <t>741-033</t>
  </si>
  <si>
    <t>Kabelová chránička D-40</t>
  </si>
  <si>
    <t>143564047</t>
  </si>
  <si>
    <t>751-1</t>
  </si>
  <si>
    <t>Vzduchotechnika - zařízení č.1</t>
  </si>
  <si>
    <t>126</t>
  </si>
  <si>
    <t>751-101</t>
  </si>
  <si>
    <t>Kyselinovzdorný radiální ventilátor - popis viz poznámka</t>
  </si>
  <si>
    <t>ks</t>
  </si>
  <si>
    <t>1203242144</t>
  </si>
  <si>
    <t xml:space="preserve">Poznámka k položce:_x000D_
kyselinovzdorný radiální ventilátor_x000D_
Otáčky [min-1]1400_x000D_
Proud [A] 2.3_x000D_
Napětí 230V_x000D_
Max. teplota [°C]70_x000D_
Průtok [m3/hod]2300_x000D_
Příkon [W]250_x000D_
Průměr potrubí [mm]250_x000D_
Hlučnost [dB(A)]61_x000D_
(typ ventilátoru nutno sladit s konkrétními požadavky digestoře!!_x000D_
spínání - společně s digestoří
"_x000D_
</t>
  </si>
  <si>
    <t>127</t>
  </si>
  <si>
    <t>751-102</t>
  </si>
  <si>
    <t>Chemicky odolná zpětná klapka DN250</t>
  </si>
  <si>
    <t>-1495399954</t>
  </si>
  <si>
    <t>128</t>
  </si>
  <si>
    <t>751-103</t>
  </si>
  <si>
    <t>Chemicky odolná flexihadice DN250, Propojení digestoře a ventilátoru</t>
  </si>
  <si>
    <t>1628536884</t>
  </si>
  <si>
    <t>129</t>
  </si>
  <si>
    <t>751-104</t>
  </si>
  <si>
    <t>Chemicky odolné potrubí,propojení ventilátoru a exteriéru</t>
  </si>
  <si>
    <t>1597207553</t>
  </si>
  <si>
    <t>130</t>
  </si>
  <si>
    <t>751-105</t>
  </si>
  <si>
    <t>Nerezová větrací mřížka na potrubí DN250, S přírubou a síťkou proti hmyzu</t>
  </si>
  <si>
    <t>-1364688977</t>
  </si>
  <si>
    <t>131</t>
  </si>
  <si>
    <t>751-106</t>
  </si>
  <si>
    <t>Průchod obvodovou stěnou pro potrubí DN250, Prostor kolem potrubí vyplnit pu pěnou 
prostup potrubí opatřit parotěsnící páskou "</t>
  </si>
  <si>
    <t>868274773</t>
  </si>
  <si>
    <t>751-2</t>
  </si>
  <si>
    <t>Vzduchotechnika - zařízení č.2</t>
  </si>
  <si>
    <t>132</t>
  </si>
  <si>
    <t>751-201</t>
  </si>
  <si>
    <t>Diaginální ventilátor do kruhového potrubí
 - popis viz.poznámka</t>
  </si>
  <si>
    <t>1116840135</t>
  </si>
  <si>
    <t xml:space="preserve">Poznámka k položce:_x000D_
"Diaginální ventilátor do kruhového potrubí
- ∅100mm
- 180/150m3//h
- (230V, 50Hz, 29W) 
- nutno zajistit přístup (opatřit revizními dvířky)
Napojení na kovouvou zamykací skříň s větráním
Propojení se skříní přes flexibilní potrubí"_x000D_
</t>
  </si>
  <si>
    <t>133</t>
  </si>
  <si>
    <t>751-202</t>
  </si>
  <si>
    <t>Zpětná klapka DN100</t>
  </si>
  <si>
    <t>-1351514261</t>
  </si>
  <si>
    <t>134</t>
  </si>
  <si>
    <t>751-203</t>
  </si>
  <si>
    <t>Flexihadice DN100</t>
  </si>
  <si>
    <t>292604658</t>
  </si>
  <si>
    <t>135</t>
  </si>
  <si>
    <t>751-204</t>
  </si>
  <si>
    <t>Potrubí DN100</t>
  </si>
  <si>
    <t>-746917227</t>
  </si>
  <si>
    <t>136</t>
  </si>
  <si>
    <t>751-205</t>
  </si>
  <si>
    <t>Potrubí  DN150</t>
  </si>
  <si>
    <t>808059807</t>
  </si>
  <si>
    <t>137</t>
  </si>
  <si>
    <t>751-206</t>
  </si>
  <si>
    <t>Nerezová větrací mřížka na potrubí DN150</t>
  </si>
  <si>
    <t>1158974272</t>
  </si>
  <si>
    <t>138</t>
  </si>
  <si>
    <t>751-207</t>
  </si>
  <si>
    <t xml:space="preserve">Průchod obvodovou stěnou pro potrubí DN150, prostup potrubí opatřit parotěsnící páskou </t>
  </si>
  <si>
    <t>-1644688236</t>
  </si>
  <si>
    <t>751-3</t>
  </si>
  <si>
    <t>Vzduchotechnika - zařízení č.3</t>
  </si>
  <si>
    <t>139</t>
  </si>
  <si>
    <t>751-301</t>
  </si>
  <si>
    <t xml:space="preserve">Diaginální ventilátor do kruhového potrubí
- ∅125mm
- 250m3//h
- (230V, 50Hz, 26W) 
</t>
  </si>
  <si>
    <t>-282070290</t>
  </si>
  <si>
    <t>140</t>
  </si>
  <si>
    <t>751-302</t>
  </si>
  <si>
    <t>Talířový ventil kovový DN100</t>
  </si>
  <si>
    <t>741154869</t>
  </si>
  <si>
    <t>141</t>
  </si>
  <si>
    <t>751-303</t>
  </si>
  <si>
    <t>Zpětná klapka DN125</t>
  </si>
  <si>
    <t>949957235</t>
  </si>
  <si>
    <t>142</t>
  </si>
  <si>
    <t>751-304</t>
  </si>
  <si>
    <t>1715688320</t>
  </si>
  <si>
    <t>143</t>
  </si>
  <si>
    <t>751-305</t>
  </si>
  <si>
    <t>Potrubí  DN125</t>
  </si>
  <si>
    <t>1069006955</t>
  </si>
  <si>
    <t>144</t>
  </si>
  <si>
    <t>751-306</t>
  </si>
  <si>
    <t>Nerezová větrací mřížka na potrubí DN125</t>
  </si>
  <si>
    <t>-1155169608</t>
  </si>
  <si>
    <t>145</t>
  </si>
  <si>
    <t>751-307</t>
  </si>
  <si>
    <t>Stěnová větrací mřížka, volná plocha 0,06m2</t>
  </si>
  <si>
    <t>-2113677686</t>
  </si>
  <si>
    <t>146</t>
  </si>
  <si>
    <t>751-308</t>
  </si>
  <si>
    <t>Stěnová větrací mřížka, volná plocha 0,13m2</t>
  </si>
  <si>
    <t>-1356521230</t>
  </si>
  <si>
    <t>147</t>
  </si>
  <si>
    <t>751-309</t>
  </si>
  <si>
    <t xml:space="preserve">Průchod obvodovou stěnou pro potrubí DN125, prostup potrubí opatřit parotěsnící páskou </t>
  </si>
  <si>
    <t>668848730</t>
  </si>
  <si>
    <t>148</t>
  </si>
  <si>
    <t>1001</t>
  </si>
  <si>
    <t>Protipožární ucpávky EI30</t>
  </si>
  <si>
    <t>-1423878360</t>
  </si>
  <si>
    <t>149</t>
  </si>
  <si>
    <t>1002</t>
  </si>
  <si>
    <t>Revize stávajících požárních hydrantů</t>
  </si>
  <si>
    <t>-309794196</t>
  </si>
  <si>
    <t>150</t>
  </si>
  <si>
    <t>1003</t>
  </si>
  <si>
    <t>Montáž ventilátorů</t>
  </si>
  <si>
    <t>44542788</t>
  </si>
  <si>
    <t>151</t>
  </si>
  <si>
    <t>1004</t>
  </si>
  <si>
    <t>Montáž kabelů + koncových prvků</t>
  </si>
  <si>
    <t>1938413428</t>
  </si>
  <si>
    <t>152</t>
  </si>
  <si>
    <t>1005</t>
  </si>
  <si>
    <t>Kamerová zkouška pro přesné vytyčení stávajícího kanalizačního potrubí</t>
  </si>
  <si>
    <t>-1410753656</t>
  </si>
  <si>
    <t>153</t>
  </si>
  <si>
    <t>1006</t>
  </si>
  <si>
    <t>Revize elektroinstalace + vypracování protokolu revize</t>
  </si>
  <si>
    <t>-925555597</t>
  </si>
  <si>
    <t>154</t>
  </si>
  <si>
    <t>1007</t>
  </si>
  <si>
    <t>Rozbor kvality vody a případné navržení vhodné úpravny vody</t>
  </si>
  <si>
    <t>-1790239144</t>
  </si>
  <si>
    <t>22-157-3 - Vedlejší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</si>
  <si>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</si>
  <si>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</si>
  <si>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</si>
  <si>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</si>
  <si>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</si>
  <si>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VRN7 - Provozní vlivy</t>
  </si>
  <si>
    <t xml:space="preserve">    VRN8 - Přesun stavebních kapacit</t>
  </si>
  <si>
    <t xml:space="preserve">    VRN9 - Ostatní náklady</t>
  </si>
  <si>
    <t>VRN</t>
  </si>
  <si>
    <t>Vedlejší rozpočtové náklady</t>
  </si>
  <si>
    <t>VRN1</t>
  </si>
  <si>
    <t>Průzkumné, geodetické a projektové práce</t>
  </si>
  <si>
    <t>012002000</t>
  </si>
  <si>
    <t>Geodetické práce</t>
  </si>
  <si>
    <t>Kč</t>
  </si>
  <si>
    <t>CS ÚRS 2021 01</t>
  </si>
  <si>
    <t>1024</t>
  </si>
  <si>
    <t>-1536554308</t>
  </si>
  <si>
    <t>013002000</t>
  </si>
  <si>
    <t>Projektové práce</t>
  </si>
  <si>
    <t>929271086</t>
  </si>
  <si>
    <t>013254001</t>
  </si>
  <si>
    <t>Vypracování dílenských dokumentací</t>
  </si>
  <si>
    <t>283049678</t>
  </si>
  <si>
    <t>013324000</t>
  </si>
  <si>
    <t>Nabídkový rozpočet</t>
  </si>
  <si>
    <t>CS ÚRS 2020 01</t>
  </si>
  <si>
    <t>309680443</t>
  </si>
  <si>
    <t>VRN3</t>
  </si>
  <si>
    <t>Zařízení staveniště</t>
  </si>
  <si>
    <t>030001</t>
  </si>
  <si>
    <t>Zařízení staveniště/vybavení staveniště</t>
  </si>
  <si>
    <t>-318564758</t>
  </si>
  <si>
    <t>039103</t>
  </si>
  <si>
    <t>Zrušení zařízení staveniště</t>
  </si>
  <si>
    <t>-1142728011</t>
  </si>
  <si>
    <t>VRN4</t>
  </si>
  <si>
    <t>Inženýrská činnost</t>
  </si>
  <si>
    <t>041002</t>
  </si>
  <si>
    <t>Stavební dozory a posudky(náklady na odborníky,stavební techniky apod.)</t>
  </si>
  <si>
    <t>1859639042</t>
  </si>
  <si>
    <t>045002000</t>
  </si>
  <si>
    <t>Kompletační a koordinační činnost</t>
  </si>
  <si>
    <t>hod</t>
  </si>
  <si>
    <t>-322534530</t>
  </si>
  <si>
    <t>VRN6</t>
  </si>
  <si>
    <t>Územní vlivy</t>
  </si>
  <si>
    <t>060001000</t>
  </si>
  <si>
    <t>1201777588</t>
  </si>
  <si>
    <t>VRN7</t>
  </si>
  <si>
    <t>Provozní vlivy</t>
  </si>
  <si>
    <t>070001000</t>
  </si>
  <si>
    <t>1895312907</t>
  </si>
  <si>
    <t>VRN8</t>
  </si>
  <si>
    <t>Přesun stavebních kapacit</t>
  </si>
  <si>
    <t>081103000</t>
  </si>
  <si>
    <t>Denní doprava pracovníků na pracoviště</t>
  </si>
  <si>
    <t>CS ÚRS 2021 02</t>
  </si>
  <si>
    <t>1830342874</t>
  </si>
  <si>
    <t>VRN9</t>
  </si>
  <si>
    <t>Ostatní náklady</t>
  </si>
  <si>
    <t>090001000</t>
  </si>
  <si>
    <t>Ostatní náklady - zkouška akustiky, osvětlení, vody</t>
  </si>
  <si>
    <t>900939190</t>
  </si>
  <si>
    <t>09120-1</t>
  </si>
  <si>
    <t>Finální terénní úpravy (zasetí traviny v místě výkopů)</t>
  </si>
  <si>
    <t>2046878134</t>
  </si>
  <si>
    <t>091204000</t>
  </si>
  <si>
    <t>Zabezpečovací práce a náklady související se stavbou (spojovací,zakrývací,spotřební materiál apod.)</t>
  </si>
  <si>
    <t>867155109</t>
  </si>
  <si>
    <t>Dodávka a montáž závěsného zařízení wc (přikotvení, připojení vody a odpadu)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</si>
</sst>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2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sz val="11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960000"/>
      <name val="Arial CE"/>
    </font>
    <font>
      <b/>
      <sz val="8"/>
      <name val="Arial CE"/>
    </font>
    <font>
      <sz val="8"/>
      <color rgb="FF003366"/>
      <name val="Arial CE"/>
    </font>
    <font>
      <sz val="8"/>
      <color rgb="FF505050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color rgb="FFFF0000"/>
      <name val="Arial CE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05">
    <xf numFmtId="0" fontId="0" fillId="0" borderId="0" xfId="0"/>
    <xf numFmtId="4" fontId="14" fillId="3" borderId="22" xfId="0" applyNumberFormat="1" applyFont="1" applyFill="1" applyBorder="1" applyAlignment="1" applyProtection="1">
      <alignment vertical="center"/>
      <protection locked="0"/>
    </xf>
    <xf numFmtId="4" fontId="32" fillId="3" borderId="22" xfId="0" applyNumberFormat="1" applyFont="1" applyFill="1" applyBorder="1" applyAlignment="1" applyProtection="1">
      <alignment vertical="center"/>
      <protection locked="0"/>
    </xf>
    <xf numFmtId="0" fontId="2" fillId="2" borderId="0" xfId="0" applyFont="1" applyFill="1" applyAlignment="1" applyProtection="1">
      <alignment horizontal="left" vertical="center"/>
    </xf>
    <xf numFmtId="0" fontId="0" fillId="2" borderId="0" xfId="0" applyFill="1" applyProtection="1"/>
    <xf numFmtId="0" fontId="0" fillId="2" borderId="0" xfId="0" applyFill="1" applyAlignment="1" applyProtection="1">
      <alignment horizontal="left" vertical="center"/>
    </xf>
    <xf numFmtId="0" fontId="0" fillId="2" borderId="1" xfId="0" applyFill="1" applyBorder="1" applyProtection="1"/>
    <xf numFmtId="0" fontId="0" fillId="2" borderId="2" xfId="0" applyFill="1" applyBorder="1" applyProtection="1"/>
    <xf numFmtId="0" fontId="0" fillId="2" borderId="3" xfId="0" applyFill="1" applyBorder="1" applyProtection="1"/>
    <xf numFmtId="0" fontId="4" fillId="2" borderId="0" xfId="0" applyFont="1" applyFill="1" applyAlignment="1" applyProtection="1">
      <alignment horizontal="left" vertical="center"/>
    </xf>
    <xf numFmtId="0" fontId="3" fillId="2" borderId="0" xfId="0" applyFont="1" applyFill="1" applyAlignment="1" applyProtection="1">
      <alignment horizontal="left" vertical="center"/>
    </xf>
    <xf numFmtId="0" fontId="5" fillId="2" borderId="0" xfId="0" applyFont="1" applyFill="1" applyAlignment="1" applyProtection="1">
      <alignment horizontal="left" vertical="top"/>
    </xf>
    <xf numFmtId="0" fontId="7" fillId="2" borderId="0" xfId="0" applyFont="1" applyFill="1" applyAlignment="1" applyProtection="1">
      <alignment horizontal="left" vertical="top"/>
    </xf>
    <xf numFmtId="0" fontId="5" fillId="2" borderId="0" xfId="0" applyFont="1" applyFill="1" applyAlignment="1" applyProtection="1">
      <alignment horizontal="left" vertical="center"/>
    </xf>
    <xf numFmtId="0" fontId="6" fillId="2" borderId="0" xfId="0" applyFont="1" applyFill="1" applyAlignment="1" applyProtection="1">
      <alignment horizontal="left" vertical="center"/>
    </xf>
    <xf numFmtId="0" fontId="0" fillId="2" borderId="4" xfId="0" applyFill="1" applyBorder="1" applyProtection="1"/>
    <xf numFmtId="0" fontId="0" fillId="2" borderId="3" xfId="0" applyFill="1" applyBorder="1" applyAlignment="1" applyProtection="1">
      <alignment vertical="center"/>
    </xf>
    <xf numFmtId="0" fontId="0" fillId="2" borderId="0" xfId="0" applyFill="1" applyAlignment="1" applyProtection="1">
      <alignment vertical="center"/>
    </xf>
    <xf numFmtId="0" fontId="8" fillId="2" borderId="5" xfId="0" applyFont="1" applyFill="1" applyBorder="1" applyAlignment="1" applyProtection="1">
      <alignment horizontal="left" vertical="center"/>
    </xf>
    <xf numFmtId="0" fontId="0" fillId="2" borderId="5" xfId="0" applyFill="1" applyBorder="1" applyAlignment="1" applyProtection="1">
      <alignment vertical="center"/>
    </xf>
    <xf numFmtId="0" fontId="5" fillId="2" borderId="3" xfId="0" applyFont="1" applyFill="1" applyBorder="1" applyAlignment="1" applyProtection="1">
      <alignment vertical="center"/>
    </xf>
    <xf numFmtId="0" fontId="5" fillId="2" borderId="0" xfId="0" applyFont="1" applyFill="1" applyAlignment="1" applyProtection="1">
      <alignment vertical="center"/>
    </xf>
    <xf numFmtId="0" fontId="10" fillId="2" borderId="6" xfId="0" applyFont="1" applyFill="1" applyBorder="1" applyAlignment="1" applyProtection="1">
      <alignment horizontal="left" vertical="center"/>
    </xf>
    <xf numFmtId="0" fontId="0" fillId="2" borderId="7" xfId="0" applyFill="1" applyBorder="1" applyAlignment="1" applyProtection="1">
      <alignment vertical="center"/>
    </xf>
    <xf numFmtId="0" fontId="10" fillId="2" borderId="7" xfId="0" applyFont="1" applyFill="1" applyBorder="1" applyAlignment="1" applyProtection="1">
      <alignment horizontal="center" vertical="center"/>
    </xf>
    <xf numFmtId="0" fontId="11" fillId="2" borderId="4" xfId="0" applyFont="1" applyFill="1" applyBorder="1" applyAlignment="1" applyProtection="1">
      <alignment horizontal="left" vertical="center"/>
    </xf>
    <xf numFmtId="0" fontId="0" fillId="2" borderId="4" xfId="0" applyFill="1" applyBorder="1" applyAlignment="1" applyProtection="1">
      <alignment vertical="center"/>
    </xf>
    <xf numFmtId="0" fontId="5" fillId="2" borderId="5" xfId="0" applyFont="1" applyFill="1" applyBorder="1" applyAlignment="1" applyProtection="1">
      <alignment horizontal="left" vertical="center"/>
    </xf>
    <xf numFmtId="0" fontId="0" fillId="2" borderId="9" xfId="0" applyFill="1" applyBorder="1" applyAlignment="1" applyProtection="1">
      <alignment vertical="center"/>
    </xf>
    <xf numFmtId="0" fontId="0" fillId="2" borderId="10" xfId="0" applyFill="1" applyBorder="1" applyAlignment="1" applyProtection="1">
      <alignment vertical="center"/>
    </xf>
    <xf numFmtId="0" fontId="0" fillId="2" borderId="1" xfId="0" applyFill="1" applyBorder="1" applyAlignment="1" applyProtection="1">
      <alignment vertical="center"/>
    </xf>
    <xf numFmtId="0" fontId="0" fillId="2" borderId="2" xfId="0" applyFill="1" applyBorder="1" applyAlignment="1" applyProtection="1">
      <alignment vertical="center"/>
    </xf>
    <xf numFmtId="0" fontId="6" fillId="2" borderId="0" xfId="0" applyFont="1" applyFill="1" applyAlignment="1" applyProtection="1">
      <alignment vertical="center"/>
    </xf>
    <xf numFmtId="0" fontId="6" fillId="2" borderId="3" xfId="0" applyFont="1" applyFill="1" applyBorder="1" applyAlignment="1" applyProtection="1">
      <alignment vertical="center"/>
    </xf>
    <xf numFmtId="0" fontId="7" fillId="2" borderId="0" xfId="0" applyFont="1" applyFill="1" applyAlignment="1" applyProtection="1">
      <alignment vertical="center"/>
    </xf>
    <xf numFmtId="0" fontId="7" fillId="2" borderId="3" xfId="0" applyFont="1" applyFill="1" applyBorder="1" applyAlignment="1" applyProtection="1">
      <alignment vertical="center"/>
    </xf>
    <xf numFmtId="0" fontId="7" fillId="2" borderId="0" xfId="0" applyFont="1" applyFill="1" applyAlignment="1" applyProtection="1">
      <alignment horizontal="left" vertical="center"/>
    </xf>
    <xf numFmtId="0" fontId="8" fillId="2" borderId="0" xfId="0" applyFont="1" applyFill="1" applyAlignment="1" applyProtection="1">
      <alignment vertical="center"/>
    </xf>
    <xf numFmtId="0" fontId="0" fillId="2" borderId="12" xfId="0" applyFill="1" applyBorder="1" applyAlignment="1" applyProtection="1">
      <alignment vertical="center"/>
    </xf>
    <xf numFmtId="0" fontId="0" fillId="2" borderId="13" xfId="0" applyFill="1" applyBorder="1" applyAlignment="1" applyProtection="1">
      <alignment vertical="center"/>
    </xf>
    <xf numFmtId="0" fontId="0" fillId="2" borderId="15" xfId="0" applyFill="1" applyBorder="1" applyAlignment="1" applyProtection="1">
      <alignment vertical="center"/>
    </xf>
    <xf numFmtId="0" fontId="14" fillId="2" borderId="0" xfId="0" applyFont="1" applyFill="1" applyAlignment="1" applyProtection="1">
      <alignment horizontal="center" vertical="center"/>
    </xf>
    <xf numFmtId="0" fontId="15" fillId="2" borderId="16" xfId="0" applyFont="1" applyFill="1" applyBorder="1" applyAlignment="1" applyProtection="1">
      <alignment horizontal="center" vertical="center" wrapText="1"/>
    </xf>
    <xf numFmtId="0" fontId="15" fillId="2" borderId="17" xfId="0" applyFont="1" applyFill="1" applyBorder="1" applyAlignment="1" applyProtection="1">
      <alignment horizontal="center" vertical="center" wrapText="1"/>
    </xf>
    <xf numFmtId="0" fontId="15" fillId="2" borderId="18" xfId="0" applyFont="1" applyFill="1" applyBorder="1" applyAlignment="1" applyProtection="1">
      <alignment horizontal="center" vertical="center" wrapText="1"/>
    </xf>
    <xf numFmtId="0" fontId="0" fillId="2" borderId="11" xfId="0" applyFill="1" applyBorder="1" applyAlignment="1" applyProtection="1">
      <alignment vertical="center"/>
    </xf>
    <xf numFmtId="0" fontId="10" fillId="2" borderId="0" xfId="0" applyFont="1" applyFill="1" applyAlignment="1" applyProtection="1">
      <alignment vertical="center"/>
    </xf>
    <xf numFmtId="0" fontId="10" fillId="2" borderId="3" xfId="0" applyFont="1" applyFill="1" applyBorder="1" applyAlignment="1" applyProtection="1">
      <alignment vertical="center"/>
    </xf>
    <xf numFmtId="0" fontId="16" fillId="2" borderId="0" xfId="0" applyFont="1" applyFill="1" applyAlignment="1" applyProtection="1">
      <alignment horizontal="left" vertical="center"/>
    </xf>
    <xf numFmtId="0" fontId="16" fillId="2" borderId="0" xfId="0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center" vertical="center"/>
    </xf>
    <xf numFmtId="4" fontId="12" fillId="2" borderId="14" xfId="0" applyNumberFormat="1" applyFont="1" applyFill="1" applyBorder="1" applyAlignment="1" applyProtection="1">
      <alignment vertical="center"/>
    </xf>
    <xf numFmtId="4" fontId="12" fillId="2" borderId="0" xfId="0" applyNumberFormat="1" applyFont="1" applyFill="1" applyAlignment="1" applyProtection="1">
      <alignment vertical="center"/>
    </xf>
    <xf numFmtId="166" fontId="12" fillId="2" borderId="0" xfId="0" applyNumberFormat="1" applyFont="1" applyFill="1" applyAlignment="1" applyProtection="1">
      <alignment vertical="center"/>
    </xf>
    <xf numFmtId="4" fontId="12" fillId="2" borderId="15" xfId="0" applyNumberFormat="1" applyFont="1" applyFill="1" applyBorder="1" applyAlignment="1" applyProtection="1">
      <alignment vertical="center"/>
    </xf>
    <xf numFmtId="0" fontId="10" fillId="2" borderId="0" xfId="0" applyFont="1" applyFill="1" applyAlignment="1" applyProtection="1">
      <alignment horizontal="left" vertical="center"/>
    </xf>
    <xf numFmtId="0" fontId="17" fillId="2" borderId="0" xfId="0" applyFont="1" applyFill="1" applyAlignment="1" applyProtection="1">
      <alignment horizontal="left" vertical="center"/>
    </xf>
    <xf numFmtId="0" fontId="18" fillId="2" borderId="0" xfId="1" applyFont="1" applyFill="1" applyAlignment="1" applyProtection="1">
      <alignment horizontal="center" vertical="center"/>
    </xf>
    <xf numFmtId="0" fontId="19" fillId="2" borderId="3" xfId="0" applyFont="1" applyFill="1" applyBorder="1" applyAlignment="1" applyProtection="1">
      <alignment vertical="center"/>
    </xf>
    <xf numFmtId="0" fontId="20" fillId="2" borderId="0" xfId="0" applyFont="1" applyFill="1" applyAlignment="1" applyProtection="1">
      <alignment vertical="center"/>
    </xf>
    <xf numFmtId="0" fontId="21" fillId="2" borderId="0" xfId="0" applyFont="1" applyFill="1" applyAlignment="1" applyProtection="1">
      <alignment vertical="center"/>
    </xf>
    <xf numFmtId="0" fontId="7" fillId="2" borderId="0" xfId="0" applyFont="1" applyFill="1" applyAlignment="1" applyProtection="1">
      <alignment horizontal="center" vertical="center"/>
    </xf>
    <xf numFmtId="4" fontId="22" fillId="2" borderId="14" xfId="0" applyNumberFormat="1" applyFont="1" applyFill="1" applyBorder="1" applyAlignment="1" applyProtection="1">
      <alignment vertical="center"/>
    </xf>
    <xf numFmtId="4" fontId="22" fillId="2" borderId="0" xfId="0" applyNumberFormat="1" applyFont="1" applyFill="1" applyAlignment="1" applyProtection="1">
      <alignment vertical="center"/>
    </xf>
    <xf numFmtId="166" fontId="22" fillId="2" borderId="0" xfId="0" applyNumberFormat="1" applyFont="1" applyFill="1" applyAlignment="1" applyProtection="1">
      <alignment vertical="center"/>
    </xf>
    <xf numFmtId="4" fontId="22" fillId="2" borderId="15" xfId="0" applyNumberFormat="1" applyFont="1" applyFill="1" applyBorder="1" applyAlignment="1" applyProtection="1">
      <alignment vertical="center"/>
    </xf>
    <xf numFmtId="0" fontId="19" fillId="2" borderId="0" xfId="0" applyFont="1" applyFill="1" applyAlignment="1" applyProtection="1">
      <alignment vertical="center"/>
    </xf>
    <xf numFmtId="0" fontId="19" fillId="2" borderId="0" xfId="0" applyFont="1" applyFill="1" applyAlignment="1" applyProtection="1">
      <alignment horizontal="left" vertical="center"/>
    </xf>
    <xf numFmtId="4" fontId="22" fillId="2" borderId="19" xfId="0" applyNumberFormat="1" applyFont="1" applyFill="1" applyBorder="1" applyAlignment="1" applyProtection="1">
      <alignment vertical="center"/>
    </xf>
    <xf numFmtId="4" fontId="22" fillId="2" borderId="20" xfId="0" applyNumberFormat="1" applyFont="1" applyFill="1" applyBorder="1" applyAlignment="1" applyProtection="1">
      <alignment vertical="center"/>
    </xf>
    <xf numFmtId="166" fontId="22" fillId="2" borderId="20" xfId="0" applyNumberFormat="1" applyFont="1" applyFill="1" applyBorder="1" applyAlignment="1" applyProtection="1">
      <alignment vertical="center"/>
    </xf>
    <xf numFmtId="4" fontId="22" fillId="2" borderId="21" xfId="0" applyNumberFormat="1" applyFont="1" applyFill="1" applyBorder="1" applyAlignment="1" applyProtection="1">
      <alignment vertical="center"/>
    </xf>
    <xf numFmtId="0" fontId="23" fillId="2" borderId="0" xfId="0" applyFont="1" applyFill="1" applyAlignment="1" applyProtection="1">
      <alignment horizontal="left" vertical="center"/>
    </xf>
    <xf numFmtId="165" fontId="6" fillId="2" borderId="0" xfId="0" applyNumberFormat="1" applyFont="1" applyFill="1" applyAlignment="1" applyProtection="1">
      <alignment horizontal="left" vertical="center"/>
    </xf>
    <xf numFmtId="0" fontId="0" fillId="2" borderId="3" xfId="0" applyFill="1" applyBorder="1" applyAlignment="1" applyProtection="1">
      <alignment vertical="center" wrapText="1"/>
    </xf>
    <xf numFmtId="0" fontId="0" fillId="2" borderId="0" xfId="0" applyFill="1" applyAlignment="1" applyProtection="1">
      <alignment vertical="center" wrapText="1"/>
    </xf>
    <xf numFmtId="0" fontId="8" fillId="2" borderId="0" xfId="0" applyFont="1" applyFill="1" applyAlignment="1" applyProtection="1">
      <alignment horizontal="left" vertical="center"/>
    </xf>
    <xf numFmtId="4" fontId="16" fillId="2" borderId="0" xfId="0" applyNumberFormat="1" applyFont="1" applyFill="1" applyAlignment="1" applyProtection="1">
      <alignment vertical="center"/>
    </xf>
    <xf numFmtId="0" fontId="5" fillId="2" borderId="0" xfId="0" applyFont="1" applyFill="1" applyAlignment="1" applyProtection="1">
      <alignment horizontal="right" vertical="center"/>
    </xf>
    <xf numFmtId="0" fontId="13" fillId="2" borderId="0" xfId="0" applyFont="1" applyFill="1" applyAlignment="1" applyProtection="1">
      <alignment horizontal="left" vertical="center"/>
    </xf>
    <xf numFmtId="4" fontId="5" fillId="2" borderId="0" xfId="0" applyNumberFormat="1" applyFont="1" applyFill="1" applyAlignment="1" applyProtection="1">
      <alignment vertical="center"/>
    </xf>
    <xf numFmtId="164" fontId="5" fillId="2" borderId="0" xfId="0" applyNumberFormat="1" applyFont="1" applyFill="1" applyAlignment="1" applyProtection="1">
      <alignment horizontal="right" vertical="center"/>
    </xf>
    <xf numFmtId="0" fontId="10" fillId="2" borderId="7" xfId="0" applyFont="1" applyFill="1" applyBorder="1" applyAlignment="1" applyProtection="1">
      <alignment horizontal="right" vertical="center"/>
    </xf>
    <xf numFmtId="4" fontId="10" fillId="2" borderId="7" xfId="0" applyNumberFormat="1" applyFont="1" applyFill="1" applyBorder="1" applyAlignment="1" applyProtection="1">
      <alignment vertical="center"/>
    </xf>
    <xf numFmtId="0" fontId="0" fillId="2" borderId="8" xfId="0" applyFill="1" applyBorder="1" applyAlignment="1" applyProtection="1">
      <alignment vertical="center"/>
    </xf>
    <xf numFmtId="0" fontId="5" fillId="2" borderId="5" xfId="0" applyFont="1" applyFill="1" applyBorder="1" applyAlignment="1" applyProtection="1">
      <alignment horizontal="center" vertical="center"/>
    </xf>
    <xf numFmtId="0" fontId="5" fillId="2" borderId="5" xfId="0" applyFont="1" applyFill="1" applyBorder="1" applyAlignment="1" applyProtection="1">
      <alignment horizontal="right" vertical="center"/>
    </xf>
    <xf numFmtId="0" fontId="6" fillId="2" borderId="0" xfId="0" applyFont="1" applyFill="1" applyAlignment="1" applyProtection="1">
      <alignment horizontal="left" vertical="center" wrapText="1"/>
    </xf>
    <xf numFmtId="0" fontId="14" fillId="2" borderId="0" xfId="0" applyFont="1" applyFill="1" applyAlignment="1" applyProtection="1">
      <alignment horizontal="left" vertical="center"/>
    </xf>
    <xf numFmtId="0" fontId="14" fillId="2" borderId="0" xfId="0" applyFont="1" applyFill="1" applyAlignment="1" applyProtection="1">
      <alignment horizontal="right" vertical="center"/>
    </xf>
    <xf numFmtId="0" fontId="24" fillId="2" borderId="0" xfId="0" applyFont="1" applyFill="1" applyAlignment="1" applyProtection="1">
      <alignment horizontal="left" vertical="center"/>
    </xf>
    <xf numFmtId="0" fontId="25" fillId="2" borderId="3" xfId="0" applyFont="1" applyFill="1" applyBorder="1" applyAlignment="1" applyProtection="1">
      <alignment vertical="center"/>
    </xf>
    <xf numFmtId="0" fontId="25" fillId="2" borderId="0" xfId="0" applyFont="1" applyFill="1" applyAlignment="1" applyProtection="1">
      <alignment vertical="center"/>
    </xf>
    <xf numFmtId="0" fontId="25" fillId="2" borderId="20" xfId="0" applyFont="1" applyFill="1" applyBorder="1" applyAlignment="1" applyProtection="1">
      <alignment horizontal="left" vertical="center"/>
    </xf>
    <xf numFmtId="0" fontId="25" fillId="2" borderId="20" xfId="0" applyFont="1" applyFill="1" applyBorder="1" applyAlignment="1" applyProtection="1">
      <alignment vertical="center"/>
    </xf>
    <xf numFmtId="4" fontId="25" fillId="2" borderId="20" xfId="0" applyNumberFormat="1" applyFont="1" applyFill="1" applyBorder="1" applyAlignment="1" applyProtection="1">
      <alignment vertical="center"/>
    </xf>
    <xf numFmtId="0" fontId="26" fillId="2" borderId="3" xfId="0" applyFont="1" applyFill="1" applyBorder="1" applyAlignment="1" applyProtection="1">
      <alignment vertical="center"/>
    </xf>
    <xf numFmtId="0" fontId="26" fillId="2" borderId="0" xfId="0" applyFont="1" applyFill="1" applyAlignment="1" applyProtection="1">
      <alignment vertical="center"/>
    </xf>
    <xf numFmtId="0" fontId="26" fillId="2" borderId="20" xfId="0" applyFont="1" applyFill="1" applyBorder="1" applyAlignment="1" applyProtection="1">
      <alignment horizontal="left" vertical="center"/>
    </xf>
    <xf numFmtId="0" fontId="26" fillId="2" borderId="20" xfId="0" applyFont="1" applyFill="1" applyBorder="1" applyAlignment="1" applyProtection="1">
      <alignment vertical="center"/>
    </xf>
    <xf numFmtId="4" fontId="26" fillId="2" borderId="20" xfId="0" applyNumberFormat="1" applyFont="1" applyFill="1" applyBorder="1" applyAlignment="1" applyProtection="1">
      <alignment vertical="center"/>
    </xf>
    <xf numFmtId="0" fontId="0" fillId="2" borderId="3" xfId="0" applyFill="1" applyBorder="1" applyAlignment="1" applyProtection="1">
      <alignment horizontal="center" vertical="center" wrapText="1"/>
    </xf>
    <xf numFmtId="0" fontId="14" fillId="2" borderId="16" xfId="0" applyFont="1" applyFill="1" applyBorder="1" applyAlignment="1" applyProtection="1">
      <alignment horizontal="center" vertical="center" wrapText="1"/>
    </xf>
    <xf numFmtId="0" fontId="14" fillId="2" borderId="17" xfId="0" applyFont="1" applyFill="1" applyBorder="1" applyAlignment="1" applyProtection="1">
      <alignment horizontal="center" vertical="center" wrapText="1"/>
    </xf>
    <xf numFmtId="0" fontId="14" fillId="2" borderId="18" xfId="0" applyFont="1" applyFill="1" applyBorder="1" applyAlignment="1" applyProtection="1">
      <alignment horizontal="center" vertical="center" wrapText="1"/>
    </xf>
    <xf numFmtId="0" fontId="0" fillId="2" borderId="0" xfId="0" applyFill="1" applyAlignment="1" applyProtection="1">
      <alignment horizontal="center" vertical="center" wrapText="1"/>
    </xf>
    <xf numFmtId="4" fontId="16" fillId="2" borderId="0" xfId="0" applyNumberFormat="1" applyFont="1" applyFill="1" applyProtection="1"/>
    <xf numFmtId="166" fontId="27" fillId="2" borderId="12" xfId="0" applyNumberFormat="1" applyFont="1" applyFill="1" applyBorder="1" applyProtection="1"/>
    <xf numFmtId="166" fontId="27" fillId="2" borderId="13" xfId="0" applyNumberFormat="1" applyFont="1" applyFill="1" applyBorder="1" applyProtection="1"/>
    <xf numFmtId="4" fontId="28" fillId="2" borderId="0" xfId="0" applyNumberFormat="1" applyFont="1" applyFill="1" applyAlignment="1" applyProtection="1">
      <alignment vertical="center"/>
    </xf>
    <xf numFmtId="0" fontId="29" fillId="2" borderId="3" xfId="0" applyFont="1" applyFill="1" applyBorder="1" applyProtection="1"/>
    <xf numFmtId="0" fontId="29" fillId="2" borderId="0" xfId="0" applyFont="1" applyFill="1" applyProtection="1"/>
    <xf numFmtId="0" fontId="29" fillId="2" borderId="0" xfId="0" applyFont="1" applyFill="1" applyAlignment="1" applyProtection="1">
      <alignment horizontal="left"/>
    </xf>
    <xf numFmtId="0" fontId="25" fillId="2" borderId="0" xfId="0" applyFont="1" applyFill="1" applyAlignment="1" applyProtection="1">
      <alignment horizontal="left"/>
    </xf>
    <xf numFmtId="4" fontId="25" fillId="2" borderId="0" xfId="0" applyNumberFormat="1" applyFont="1" applyFill="1" applyProtection="1"/>
    <xf numFmtId="0" fontId="29" fillId="2" borderId="14" xfId="0" applyFont="1" applyFill="1" applyBorder="1" applyProtection="1"/>
    <xf numFmtId="166" fontId="29" fillId="2" borderId="0" xfId="0" applyNumberFormat="1" applyFont="1" applyFill="1" applyProtection="1"/>
    <xf numFmtId="166" fontId="29" fillId="2" borderId="15" xfId="0" applyNumberFormat="1" applyFont="1" applyFill="1" applyBorder="1" applyProtection="1"/>
    <xf numFmtId="0" fontId="29" fillId="2" borderId="0" xfId="0" applyFont="1" applyFill="1" applyAlignment="1" applyProtection="1">
      <alignment horizontal="center"/>
    </xf>
    <xf numFmtId="4" fontId="29" fillId="2" borderId="0" xfId="0" applyNumberFormat="1" applyFont="1" applyFill="1" applyAlignment="1" applyProtection="1">
      <alignment vertical="center"/>
    </xf>
    <xf numFmtId="0" fontId="26" fillId="2" borderId="0" xfId="0" applyFont="1" applyFill="1" applyAlignment="1" applyProtection="1">
      <alignment horizontal="left"/>
    </xf>
    <xf numFmtId="4" fontId="26" fillId="2" borderId="0" xfId="0" applyNumberFormat="1" applyFont="1" applyFill="1" applyProtection="1"/>
    <xf numFmtId="0" fontId="14" fillId="2" borderId="22" xfId="0" applyFont="1" applyFill="1" applyBorder="1" applyAlignment="1" applyProtection="1">
      <alignment horizontal="center" vertical="center"/>
    </xf>
    <xf numFmtId="49" fontId="14" fillId="2" borderId="22" xfId="0" applyNumberFormat="1" applyFont="1" applyFill="1" applyBorder="1" applyAlignment="1" applyProtection="1">
      <alignment horizontal="left" vertical="center" wrapText="1"/>
    </xf>
    <xf numFmtId="0" fontId="14" fillId="2" borderId="22" xfId="0" applyFont="1" applyFill="1" applyBorder="1" applyAlignment="1" applyProtection="1">
      <alignment horizontal="left" vertical="center" wrapText="1"/>
    </xf>
    <xf numFmtId="0" fontId="14" fillId="2" borderId="22" xfId="0" applyFont="1" applyFill="1" applyBorder="1" applyAlignment="1" applyProtection="1">
      <alignment horizontal="center" vertical="center" wrapText="1"/>
    </xf>
    <xf numFmtId="167" fontId="14" fillId="2" borderId="22" xfId="0" applyNumberFormat="1" applyFont="1" applyFill="1" applyBorder="1" applyAlignment="1" applyProtection="1">
      <alignment vertical="center"/>
    </xf>
    <xf numFmtId="4" fontId="14" fillId="3" borderId="22" xfId="0" applyNumberFormat="1" applyFont="1" applyFill="1" applyBorder="1" applyAlignment="1" applyProtection="1">
      <alignment vertical="center"/>
    </xf>
    <xf numFmtId="4" fontId="14" fillId="2" borderId="22" xfId="0" applyNumberFormat="1" applyFont="1" applyFill="1" applyBorder="1" applyAlignment="1" applyProtection="1">
      <alignment vertical="center"/>
    </xf>
    <xf numFmtId="0" fontId="15" fillId="2" borderId="14" xfId="0" applyFont="1" applyFill="1" applyBorder="1" applyAlignment="1" applyProtection="1">
      <alignment horizontal="left" vertical="center"/>
    </xf>
    <xf numFmtId="0" fontId="15" fillId="2" borderId="0" xfId="0" applyFont="1" applyFill="1" applyAlignment="1" applyProtection="1">
      <alignment horizontal="center" vertical="center"/>
    </xf>
    <xf numFmtId="166" fontId="15" fillId="2" borderId="0" xfId="0" applyNumberFormat="1" applyFont="1" applyFill="1" applyAlignment="1" applyProtection="1">
      <alignment vertical="center"/>
    </xf>
    <xf numFmtId="166" fontId="15" fillId="2" borderId="15" xfId="0" applyNumberFormat="1" applyFont="1" applyFill="1" applyBorder="1" applyAlignment="1" applyProtection="1">
      <alignment vertical="center"/>
    </xf>
    <xf numFmtId="4" fontId="0" fillId="2" borderId="0" xfId="0" applyNumberFormat="1" applyFill="1" applyAlignment="1" applyProtection="1">
      <alignment vertical="center"/>
    </xf>
    <xf numFmtId="0" fontId="30" fillId="2" borderId="3" xfId="0" applyFont="1" applyFill="1" applyBorder="1" applyAlignment="1" applyProtection="1">
      <alignment vertical="center"/>
    </xf>
    <xf numFmtId="0" fontId="30" fillId="2" borderId="0" xfId="0" applyFont="1" applyFill="1" applyAlignment="1" applyProtection="1">
      <alignment vertical="center"/>
    </xf>
    <xf numFmtId="0" fontId="31" fillId="2" borderId="0" xfId="0" applyFont="1" applyFill="1" applyAlignment="1" applyProtection="1">
      <alignment horizontal="left" vertical="center"/>
    </xf>
    <xf numFmtId="0" fontId="30" fillId="2" borderId="0" xfId="0" applyFont="1" applyFill="1" applyAlignment="1" applyProtection="1">
      <alignment horizontal="left" vertical="center" wrapText="1"/>
    </xf>
    <xf numFmtId="167" fontId="30" fillId="2" borderId="0" xfId="0" applyNumberFormat="1" applyFont="1" applyFill="1" applyAlignment="1" applyProtection="1">
      <alignment vertical="center"/>
    </xf>
    <xf numFmtId="0" fontId="30" fillId="2" borderId="14" xfId="0" applyFont="1" applyFill="1" applyBorder="1" applyAlignment="1" applyProtection="1">
      <alignment vertical="center"/>
    </xf>
    <xf numFmtId="0" fontId="30" fillId="2" borderId="15" xfId="0" applyFont="1" applyFill="1" applyBorder="1" applyAlignment="1" applyProtection="1">
      <alignment vertical="center"/>
    </xf>
    <xf numFmtId="0" fontId="30" fillId="2" borderId="0" xfId="0" applyFont="1" applyFill="1" applyAlignment="1" applyProtection="1">
      <alignment horizontal="left" vertical="center"/>
    </xf>
    <xf numFmtId="0" fontId="32" fillId="2" borderId="22" xfId="0" applyFont="1" applyFill="1" applyBorder="1" applyAlignment="1" applyProtection="1">
      <alignment horizontal="center" vertical="center"/>
    </xf>
    <xf numFmtId="49" fontId="32" fillId="2" borderId="22" xfId="0" applyNumberFormat="1" applyFont="1" applyFill="1" applyBorder="1" applyAlignment="1" applyProtection="1">
      <alignment horizontal="left" vertical="center" wrapText="1"/>
    </xf>
    <xf numFmtId="0" fontId="32" fillId="2" borderId="22" xfId="0" applyFont="1" applyFill="1" applyBorder="1" applyAlignment="1" applyProtection="1">
      <alignment horizontal="left" vertical="center" wrapText="1"/>
    </xf>
    <xf numFmtId="0" fontId="32" fillId="2" borderId="22" xfId="0" applyFont="1" applyFill="1" applyBorder="1" applyAlignment="1" applyProtection="1">
      <alignment horizontal="center" vertical="center" wrapText="1"/>
    </xf>
    <xf numFmtId="167" fontId="32" fillId="2" borderId="22" xfId="0" applyNumberFormat="1" applyFont="1" applyFill="1" applyBorder="1" applyAlignment="1" applyProtection="1">
      <alignment vertical="center"/>
    </xf>
    <xf numFmtId="4" fontId="32" fillId="2" borderId="22" xfId="0" applyNumberFormat="1" applyFont="1" applyFill="1" applyBorder="1" applyAlignment="1" applyProtection="1">
      <alignment vertical="center"/>
    </xf>
    <xf numFmtId="0" fontId="33" fillId="2" borderId="3" xfId="0" applyFont="1" applyFill="1" applyBorder="1" applyAlignment="1" applyProtection="1">
      <alignment vertical="center"/>
    </xf>
    <xf numFmtId="0" fontId="32" fillId="2" borderId="14" xfId="0" applyFont="1" applyFill="1" applyBorder="1" applyAlignment="1" applyProtection="1">
      <alignment horizontal="left" vertical="center"/>
    </xf>
    <xf numFmtId="0" fontId="32" fillId="2" borderId="0" xfId="0" applyFont="1" applyFill="1" applyAlignment="1" applyProtection="1">
      <alignment horizontal="center" vertical="center"/>
    </xf>
    <xf numFmtId="0" fontId="29" fillId="3" borderId="0" xfId="0" applyFont="1" applyFill="1" applyProtection="1"/>
    <xf numFmtId="0" fontId="30" fillId="3" borderId="0" xfId="0" applyFont="1" applyFill="1" applyAlignment="1" applyProtection="1">
      <alignment vertical="center"/>
    </xf>
    <xf numFmtId="0" fontId="34" fillId="2" borderId="0" xfId="0" applyFont="1" applyFill="1" applyAlignment="1" applyProtection="1">
      <alignment vertical="center" wrapText="1"/>
    </xf>
    <xf numFmtId="0" fontId="0" fillId="3" borderId="0" xfId="0" applyFill="1" applyAlignment="1" applyProtection="1">
      <alignment vertical="center"/>
    </xf>
    <xf numFmtId="0" fontId="0" fillId="2" borderId="14" xfId="0" applyFill="1" applyBorder="1" applyAlignment="1" applyProtection="1">
      <alignment vertical="center"/>
    </xf>
    <xf numFmtId="0" fontId="35" fillId="2" borderId="3" xfId="0" applyFont="1" applyFill="1" applyBorder="1" applyAlignment="1" applyProtection="1">
      <alignment vertical="center"/>
    </xf>
    <xf numFmtId="0" fontId="35" fillId="2" borderId="0" xfId="0" applyFont="1" applyFill="1" applyAlignment="1" applyProtection="1">
      <alignment vertical="center"/>
    </xf>
    <xf numFmtId="0" fontId="35" fillId="2" borderId="0" xfId="0" applyFont="1" applyFill="1" applyAlignment="1" applyProtection="1">
      <alignment horizontal="left" vertical="center"/>
    </xf>
    <xf numFmtId="0" fontId="35" fillId="2" borderId="0" xfId="0" applyFont="1" applyFill="1" applyAlignment="1" applyProtection="1">
      <alignment horizontal="left" vertical="center" wrapText="1"/>
    </xf>
    <xf numFmtId="167" fontId="35" fillId="2" borderId="0" xfId="0" applyNumberFormat="1" applyFont="1" applyFill="1" applyAlignment="1" applyProtection="1">
      <alignment vertical="center"/>
    </xf>
    <xf numFmtId="0" fontId="35" fillId="3" borderId="0" xfId="0" applyFont="1" applyFill="1" applyAlignment="1" applyProtection="1">
      <alignment vertical="center"/>
    </xf>
    <xf numFmtId="0" fontId="35" fillId="2" borderId="14" xfId="0" applyFont="1" applyFill="1" applyBorder="1" applyAlignment="1" applyProtection="1">
      <alignment vertical="center"/>
    </xf>
    <xf numFmtId="0" fontId="35" fillId="2" borderId="15" xfId="0" applyFont="1" applyFill="1" applyBorder="1" applyAlignment="1" applyProtection="1">
      <alignment vertical="center"/>
    </xf>
    <xf numFmtId="0" fontId="15" fillId="2" borderId="19" xfId="0" applyFont="1" applyFill="1" applyBorder="1" applyAlignment="1" applyProtection="1">
      <alignment horizontal="left" vertical="center"/>
    </xf>
    <xf numFmtId="0" fontId="15" fillId="2" borderId="20" xfId="0" applyFont="1" applyFill="1" applyBorder="1" applyAlignment="1" applyProtection="1">
      <alignment horizontal="center" vertical="center"/>
    </xf>
    <xf numFmtId="166" fontId="15" fillId="2" borderId="20" xfId="0" applyNumberFormat="1" applyFont="1" applyFill="1" applyBorder="1" applyAlignment="1" applyProtection="1">
      <alignment vertical="center"/>
    </xf>
    <xf numFmtId="166" fontId="15" fillId="2" borderId="21" xfId="0" applyNumberFormat="1" applyFont="1" applyFill="1" applyBorder="1" applyAlignment="1" applyProtection="1">
      <alignment vertical="center"/>
    </xf>
    <xf numFmtId="0" fontId="20" fillId="2" borderId="0" xfId="0" applyFont="1" applyFill="1" applyAlignment="1" applyProtection="1">
      <alignment horizontal="left" vertical="center" wrapText="1"/>
    </xf>
    <xf numFmtId="4" fontId="21" fillId="2" borderId="0" xfId="0" applyNumberFormat="1" applyFont="1" applyFill="1" applyAlignment="1" applyProtection="1">
      <alignment vertical="center"/>
    </xf>
    <xf numFmtId="0" fontId="21" fillId="2" borderId="0" xfId="0" applyFont="1" applyFill="1" applyAlignment="1" applyProtection="1">
      <alignment vertical="center"/>
    </xf>
    <xf numFmtId="4" fontId="16" fillId="2" borderId="0" xfId="0" applyNumberFormat="1" applyFont="1" applyFill="1" applyAlignment="1" applyProtection="1">
      <alignment horizontal="right" vertical="center"/>
    </xf>
    <xf numFmtId="4" fontId="16" fillId="2" borderId="0" xfId="0" applyNumberFormat="1" applyFont="1" applyFill="1" applyAlignment="1" applyProtection="1">
      <alignment vertical="center"/>
    </xf>
    <xf numFmtId="165" fontId="6" fillId="2" borderId="0" xfId="0" applyNumberFormat="1" applyFont="1" applyFill="1" applyAlignment="1" applyProtection="1">
      <alignment horizontal="left" vertical="center"/>
    </xf>
    <xf numFmtId="0" fontId="6" fillId="2" borderId="0" xfId="0" applyFont="1" applyFill="1" applyAlignment="1" applyProtection="1">
      <alignment vertical="center" wrapText="1"/>
    </xf>
    <xf numFmtId="0" fontId="6" fillId="2" borderId="0" xfId="0" applyFont="1" applyFill="1" applyAlignment="1" applyProtection="1">
      <alignment vertical="center"/>
    </xf>
    <xf numFmtId="0" fontId="12" fillId="2" borderId="11" xfId="0" applyFont="1" applyFill="1" applyBorder="1" applyAlignment="1" applyProtection="1">
      <alignment horizontal="center" vertical="center"/>
    </xf>
    <xf numFmtId="0" fontId="12" fillId="2" borderId="12" xfId="0" applyFont="1" applyFill="1" applyBorder="1" applyAlignment="1" applyProtection="1">
      <alignment horizontal="left" vertical="center"/>
    </xf>
    <xf numFmtId="0" fontId="13" fillId="2" borderId="14" xfId="0" applyFont="1" applyFill="1" applyBorder="1" applyAlignment="1" applyProtection="1">
      <alignment horizontal="left" vertical="center"/>
    </xf>
    <xf numFmtId="0" fontId="13" fillId="2" borderId="0" xfId="0" applyFont="1" applyFill="1" applyAlignment="1" applyProtection="1">
      <alignment horizontal="left" vertical="center"/>
    </xf>
    <xf numFmtId="0" fontId="14" fillId="2" borderId="6" xfId="0" applyFont="1" applyFill="1" applyBorder="1" applyAlignment="1" applyProtection="1">
      <alignment horizontal="center" vertical="center"/>
    </xf>
    <xf numFmtId="0" fontId="14" fillId="2" borderId="7" xfId="0" applyFont="1" applyFill="1" applyBorder="1" applyAlignment="1" applyProtection="1">
      <alignment horizontal="left" vertical="center"/>
    </xf>
    <xf numFmtId="0" fontId="14" fillId="2" borderId="7" xfId="0" applyFont="1" applyFill="1" applyBorder="1" applyAlignment="1" applyProtection="1">
      <alignment horizontal="center" vertical="center"/>
    </xf>
    <xf numFmtId="0" fontId="14" fillId="2" borderId="7" xfId="0" applyFont="1" applyFill="1" applyBorder="1" applyAlignment="1" applyProtection="1">
      <alignment horizontal="right" vertical="center"/>
    </xf>
    <xf numFmtId="0" fontId="14" fillId="2" borderId="8" xfId="0" applyFont="1" applyFill="1" applyBorder="1" applyAlignment="1" applyProtection="1">
      <alignment horizontal="left" vertical="center"/>
    </xf>
    <xf numFmtId="0" fontId="7" fillId="2" borderId="0" xfId="0" applyFont="1" applyFill="1" applyAlignment="1" applyProtection="1">
      <alignment horizontal="left" vertical="center" wrapText="1"/>
    </xf>
    <xf numFmtId="0" fontId="7" fillId="2" borderId="0" xfId="0" applyFont="1" applyFill="1" applyAlignment="1" applyProtection="1">
      <alignment vertical="center"/>
    </xf>
    <xf numFmtId="164" fontId="5" fillId="2" borderId="0" xfId="0" applyNumberFormat="1" applyFont="1" applyFill="1" applyAlignment="1" applyProtection="1">
      <alignment horizontal="left" vertical="center"/>
    </xf>
    <xf numFmtId="0" fontId="5" fillId="2" borderId="0" xfId="0" applyFont="1" applyFill="1" applyAlignment="1" applyProtection="1">
      <alignment vertical="center"/>
    </xf>
    <xf numFmtId="4" fontId="9" fillId="2" borderId="0" xfId="0" applyNumberFormat="1" applyFont="1" applyFill="1" applyAlignment="1" applyProtection="1">
      <alignment vertical="center"/>
    </xf>
    <xf numFmtId="0" fontId="10" fillId="2" borderId="7" xfId="0" applyFont="1" applyFill="1" applyBorder="1" applyAlignment="1" applyProtection="1">
      <alignment horizontal="left" vertical="center"/>
    </xf>
    <xf numFmtId="0" fontId="0" fillId="2" borderId="7" xfId="0" applyFill="1" applyBorder="1" applyAlignment="1" applyProtection="1">
      <alignment vertical="center"/>
    </xf>
    <xf numFmtId="4" fontId="10" fillId="2" borderId="7" xfId="0" applyNumberFormat="1" applyFont="1" applyFill="1" applyBorder="1" applyAlignment="1" applyProtection="1">
      <alignment vertical="center"/>
    </xf>
    <xf numFmtId="0" fontId="0" fillId="2" borderId="8" xfId="0" applyFill="1" applyBorder="1" applyAlignment="1" applyProtection="1">
      <alignment vertical="center"/>
    </xf>
    <xf numFmtId="0" fontId="5" fillId="2" borderId="0" xfId="0" applyFont="1" applyFill="1" applyAlignment="1" applyProtection="1">
      <alignment horizontal="right" vertical="center"/>
    </xf>
    <xf numFmtId="0" fontId="3" fillId="2" borderId="0" xfId="0" applyFont="1" applyFill="1" applyAlignment="1" applyProtection="1">
      <alignment horizontal="center" vertical="center"/>
    </xf>
    <xf numFmtId="0" fontId="0" fillId="2" borderId="0" xfId="0" applyFill="1" applyProtection="1"/>
    <xf numFmtId="0" fontId="6" fillId="2" borderId="0" xfId="0" applyFont="1" applyFill="1" applyAlignment="1" applyProtection="1">
      <alignment horizontal="left" vertical="center"/>
    </xf>
    <xf numFmtId="0" fontId="7" fillId="2" borderId="0" xfId="0" applyFont="1" applyFill="1" applyAlignment="1" applyProtection="1">
      <alignment horizontal="left" vertical="top" wrapText="1"/>
    </xf>
    <xf numFmtId="0" fontId="6" fillId="2" borderId="0" xfId="0" applyFont="1" applyFill="1" applyAlignment="1" applyProtection="1">
      <alignment horizontal="left" vertical="center" wrapText="1"/>
    </xf>
    <xf numFmtId="4" fontId="8" fillId="2" borderId="5" xfId="0" applyNumberFormat="1" applyFont="1" applyFill="1" applyBorder="1" applyAlignment="1" applyProtection="1">
      <alignment vertical="center"/>
    </xf>
    <xf numFmtId="0" fontId="0" fillId="2" borderId="5" xfId="0" applyFill="1" applyBorder="1" applyAlignment="1" applyProtection="1">
      <alignment vertical="center"/>
    </xf>
    <xf numFmtId="0" fontId="0" fillId="2" borderId="0" xfId="0" applyFill="1" applyAlignment="1" applyProtection="1">
      <alignment vertical="center"/>
    </xf>
    <xf numFmtId="0" fontId="5" fillId="2" borderId="0" xfId="0" applyFont="1" applyFill="1" applyAlignment="1" applyProtection="1">
      <alignment horizontal="left" vertical="center" wrapText="1"/>
    </xf>
    <xf numFmtId="0" fontId="5" fillId="2" borderId="0" xfId="0" applyFont="1" applyFill="1" applyAlignment="1" applyProtection="1">
      <alignment horizontal="left" vertical="center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hrejsova/Documents/&#218;KOLY/SLU&#381;EBN&#205;/OPTIMALIZACE/_V&#253;b&#283;rov&#225;%20&#345;&#237;zen&#237;/SO&#352;%20a%20SOU%20Neratovice%20stavebn&#237;%20&#250;pravy%20Spojovac&#237;%20-%20rozpo&#269;et%20nacen&#283;n&#25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 stavby"/>
      <sheetName val="22-157-1 - Bourací a stav..."/>
      <sheetName val="22-157-2 - Ostatní profese"/>
      <sheetName val="22-157-3 - Vedlejší náklady"/>
    </sheetNames>
    <sheetDataSet>
      <sheetData sheetId="0">
        <row r="6">
          <cell r="K6" t="str">
            <v>Stavební úpravy pavilonu pro vybudování laboratoře SOŠ a SOU</v>
          </cell>
        </row>
        <row r="8">
          <cell r="AN8" t="str">
            <v>19. 6. 2022</v>
          </cell>
        </row>
        <row r="13">
          <cell r="AN13" t="str">
            <v/>
          </cell>
        </row>
        <row r="14">
          <cell r="E14" t="str">
            <v xml:space="preserve"> </v>
          </cell>
          <cell r="AN14" t="str">
            <v/>
          </cell>
        </row>
        <row r="16">
          <cell r="AN16" t="str">
            <v/>
          </cell>
        </row>
        <row r="17">
          <cell r="E17" t="str">
            <v xml:space="preserve"> </v>
          </cell>
          <cell r="AN17" t="str">
            <v/>
          </cell>
        </row>
        <row r="19">
          <cell r="AN19" t="str">
            <v/>
          </cell>
        </row>
        <row r="20">
          <cell r="E20" t="str">
            <v xml:space="preserve"> </v>
          </cell>
          <cell r="AN20" t="str">
            <v/>
          </cell>
        </row>
      </sheetData>
      <sheetData sheetId="1">
        <row r="33">
          <cell r="F33">
            <v>1602433.39</v>
          </cell>
          <cell r="J33">
            <v>336511.01</v>
          </cell>
        </row>
        <row r="34">
          <cell r="F34">
            <v>0</v>
          </cell>
          <cell r="J34">
            <v>0</v>
          </cell>
        </row>
        <row r="35">
          <cell r="F35">
            <v>0</v>
          </cell>
          <cell r="J35">
            <v>0</v>
          </cell>
        </row>
        <row r="36">
          <cell r="F36">
            <v>0</v>
          </cell>
          <cell r="J36">
            <v>0</v>
          </cell>
        </row>
        <row r="37">
          <cell r="F37">
            <v>0</v>
          </cell>
        </row>
        <row r="133">
          <cell r="P133">
            <v>1922.9492770000002</v>
          </cell>
        </row>
      </sheetData>
      <sheetData sheetId="2">
        <row r="33">
          <cell r="F33">
            <v>1221961.3999999999</v>
          </cell>
          <cell r="J33">
            <v>256611.89</v>
          </cell>
        </row>
        <row r="34">
          <cell r="F34">
            <v>0</v>
          </cell>
          <cell r="J34">
            <v>0</v>
          </cell>
        </row>
        <row r="35">
          <cell r="F35">
            <v>0</v>
          </cell>
          <cell r="J35">
            <v>0</v>
          </cell>
        </row>
        <row r="36">
          <cell r="F36">
            <v>0</v>
          </cell>
          <cell r="J36">
            <v>0</v>
          </cell>
        </row>
        <row r="37">
          <cell r="F37">
            <v>0</v>
          </cell>
        </row>
        <row r="126">
          <cell r="P126">
            <v>0</v>
          </cell>
        </row>
      </sheetData>
      <sheetData sheetId="3">
        <row r="33">
          <cell r="F33">
            <v>138300</v>
          </cell>
          <cell r="J33">
            <v>29043</v>
          </cell>
        </row>
        <row r="34">
          <cell r="F34">
            <v>0</v>
          </cell>
          <cell r="J34">
            <v>0</v>
          </cell>
        </row>
        <row r="35">
          <cell r="F35">
            <v>0</v>
          </cell>
          <cell r="J35">
            <v>0</v>
          </cell>
        </row>
        <row r="36">
          <cell r="F36">
            <v>0</v>
          </cell>
          <cell r="J36">
            <v>0</v>
          </cell>
        </row>
        <row r="37">
          <cell r="F37">
            <v>0</v>
          </cell>
        </row>
        <row r="124">
          <cell r="P124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FAA315-11AA-4F3C-8B13-D96BCE76015F}">
  <dimension ref="A1:CM99"/>
  <sheetViews>
    <sheetView workbookViewId="0"/>
  </sheetViews>
  <sheetFormatPr defaultColWidth="8.7265625" defaultRowHeight="14.5"/>
  <cols>
    <col min="1" max="1" width="6.81640625" style="4" customWidth="1"/>
    <col min="2" max="2" width="1.453125" style="4" customWidth="1"/>
    <col min="3" max="3" width="3.453125" style="4" customWidth="1"/>
    <col min="4" max="33" width="2.1796875" style="4" customWidth="1"/>
    <col min="34" max="34" width="2.7265625" style="4" customWidth="1"/>
    <col min="35" max="35" width="25.81640625" style="4" customWidth="1"/>
    <col min="36" max="37" width="2" style="4" customWidth="1"/>
    <col min="38" max="38" width="6.81640625" style="4" customWidth="1"/>
    <col min="39" max="39" width="2.7265625" style="4" customWidth="1"/>
    <col min="40" max="40" width="10.81640625" style="4" customWidth="1"/>
    <col min="41" max="41" width="6.1796875" style="4" customWidth="1"/>
    <col min="42" max="42" width="3.453125" style="4" customWidth="1"/>
    <col min="43" max="43" width="12.81640625" style="4" hidden="1" customWidth="1"/>
    <col min="44" max="44" width="11.1796875" style="4" customWidth="1"/>
    <col min="45" max="47" width="21.1796875" style="4" hidden="1" customWidth="1"/>
    <col min="48" max="49" width="17.7265625" style="4" hidden="1" customWidth="1"/>
    <col min="50" max="51" width="20.453125" style="4" hidden="1" customWidth="1"/>
    <col min="52" max="52" width="17.7265625" style="4" hidden="1" customWidth="1"/>
    <col min="53" max="53" width="15.54296875" style="4" hidden="1" customWidth="1"/>
    <col min="54" max="54" width="20.453125" style="4" hidden="1" customWidth="1"/>
    <col min="55" max="55" width="17.7265625" style="4" hidden="1" customWidth="1"/>
    <col min="56" max="56" width="15.54296875" style="4" hidden="1" customWidth="1"/>
    <col min="57" max="57" width="54.453125" style="4" customWidth="1"/>
    <col min="58" max="69" width="8.7265625" style="4"/>
    <col min="70" max="81" width="0" style="4" hidden="1" customWidth="1"/>
    <col min="82" max="90" width="8.7265625" style="4"/>
    <col min="91" max="91" width="0" style="4" hidden="1" customWidth="1"/>
    <col min="92" max="16384" width="8.7265625" style="4"/>
  </cols>
  <sheetData>
    <row r="1" spans="1:74">
      <c r="A1" s="3" t="s">
        <v>0</v>
      </c>
      <c r="AZ1" s="3" t="s">
        <v>1</v>
      </c>
      <c r="BA1" s="3" t="s">
        <v>2</v>
      </c>
      <c r="BB1" s="3" t="s">
        <v>1</v>
      </c>
      <c r="BT1" s="3" t="s">
        <v>3</v>
      </c>
      <c r="BU1" s="3" t="s">
        <v>3</v>
      </c>
      <c r="BV1" s="3" t="s">
        <v>4</v>
      </c>
    </row>
    <row r="2" spans="1:74" ht="21" customHeight="1">
      <c r="AR2" s="195" t="s">
        <v>5</v>
      </c>
      <c r="AS2" s="196"/>
      <c r="AT2" s="196"/>
      <c r="AU2" s="196"/>
      <c r="AV2" s="196"/>
      <c r="AW2" s="196"/>
      <c r="AX2" s="196"/>
      <c r="AY2" s="196"/>
      <c r="AZ2" s="196"/>
      <c r="BA2" s="196"/>
      <c r="BB2" s="196"/>
      <c r="BC2" s="196"/>
      <c r="BD2" s="196"/>
      <c r="BE2" s="196"/>
      <c r="BS2" s="5" t="s">
        <v>6</v>
      </c>
      <c r="BT2" s="5" t="s">
        <v>7</v>
      </c>
    </row>
    <row r="3" spans="1:74" ht="7" customHeight="1">
      <c r="B3" s="6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8"/>
      <c r="BS3" s="5" t="s">
        <v>6</v>
      </c>
      <c r="BT3" s="5" t="s">
        <v>8</v>
      </c>
    </row>
    <row r="4" spans="1:74" ht="25" customHeight="1">
      <c r="B4" s="8"/>
      <c r="D4" s="9" t="s">
        <v>9</v>
      </c>
      <c r="AR4" s="8"/>
      <c r="AS4" s="10" t="s">
        <v>10</v>
      </c>
      <c r="BS4" s="5" t="s">
        <v>11</v>
      </c>
    </row>
    <row r="5" spans="1:74" ht="12" customHeight="1">
      <c r="B5" s="8"/>
      <c r="D5" s="11" t="s">
        <v>12</v>
      </c>
      <c r="K5" s="197" t="s">
        <v>13</v>
      </c>
      <c r="L5" s="196"/>
      <c r="M5" s="196"/>
      <c r="N5" s="196"/>
      <c r="O5" s="196"/>
      <c r="P5" s="196"/>
      <c r="Q5" s="196"/>
      <c r="R5" s="196"/>
      <c r="S5" s="196"/>
      <c r="T5" s="196"/>
      <c r="U5" s="196"/>
      <c r="V5" s="196"/>
      <c r="W5" s="196"/>
      <c r="X5" s="196"/>
      <c r="Y5" s="196"/>
      <c r="Z5" s="196"/>
      <c r="AA5" s="196"/>
      <c r="AB5" s="196"/>
      <c r="AC5" s="196"/>
      <c r="AD5" s="196"/>
      <c r="AE5" s="196"/>
      <c r="AF5" s="196"/>
      <c r="AG5" s="196"/>
      <c r="AH5" s="196"/>
      <c r="AI5" s="196"/>
      <c r="AJ5" s="196"/>
      <c r="AK5" s="196"/>
      <c r="AL5" s="196"/>
      <c r="AM5" s="196"/>
      <c r="AN5" s="196"/>
      <c r="AO5" s="196"/>
      <c r="AR5" s="8"/>
      <c r="BS5" s="5" t="s">
        <v>6</v>
      </c>
    </row>
    <row r="6" spans="1:74" ht="37" customHeight="1">
      <c r="B6" s="8"/>
      <c r="D6" s="12" t="s">
        <v>14</v>
      </c>
      <c r="K6" s="198" t="s">
        <v>15</v>
      </c>
      <c r="L6" s="196"/>
      <c r="M6" s="196"/>
      <c r="N6" s="196"/>
      <c r="O6" s="196"/>
      <c r="P6" s="196"/>
      <c r="Q6" s="196"/>
      <c r="R6" s="196"/>
      <c r="S6" s="196"/>
      <c r="T6" s="196"/>
      <c r="U6" s="196"/>
      <c r="V6" s="196"/>
      <c r="W6" s="196"/>
      <c r="X6" s="196"/>
      <c r="Y6" s="196"/>
      <c r="Z6" s="196"/>
      <c r="AA6" s="196"/>
      <c r="AB6" s="196"/>
      <c r="AC6" s="196"/>
      <c r="AD6" s="196"/>
      <c r="AE6" s="196"/>
      <c r="AF6" s="196"/>
      <c r="AG6" s="196"/>
      <c r="AH6" s="196"/>
      <c r="AI6" s="196"/>
      <c r="AJ6" s="196"/>
      <c r="AK6" s="196"/>
      <c r="AL6" s="196"/>
      <c r="AM6" s="196"/>
      <c r="AN6" s="196"/>
      <c r="AO6" s="196"/>
      <c r="AR6" s="8"/>
      <c r="BS6" s="5" t="s">
        <v>6</v>
      </c>
    </row>
    <row r="7" spans="1:74" ht="12" customHeight="1">
      <c r="B7" s="8"/>
      <c r="D7" s="13" t="s">
        <v>16</v>
      </c>
      <c r="K7" s="14" t="s">
        <v>1</v>
      </c>
      <c r="AK7" s="13" t="s">
        <v>17</v>
      </c>
      <c r="AN7" s="14" t="s">
        <v>1</v>
      </c>
      <c r="AR7" s="8"/>
      <c r="BS7" s="5" t="s">
        <v>6</v>
      </c>
    </row>
    <row r="8" spans="1:74" ht="12" customHeight="1">
      <c r="B8" s="8"/>
      <c r="D8" s="13" t="s">
        <v>18</v>
      </c>
      <c r="K8" s="14" t="s">
        <v>19</v>
      </c>
      <c r="AK8" s="13" t="s">
        <v>20</v>
      </c>
      <c r="AN8" s="14" t="s">
        <v>21</v>
      </c>
      <c r="AR8" s="8"/>
      <c r="BS8" s="5" t="s">
        <v>6</v>
      </c>
    </row>
    <row r="9" spans="1:74" ht="14.5" customHeight="1">
      <c r="B9" s="8"/>
      <c r="AR9" s="8"/>
      <c r="BS9" s="5" t="s">
        <v>6</v>
      </c>
    </row>
    <row r="10" spans="1:74" ht="12" customHeight="1">
      <c r="B10" s="8"/>
      <c r="D10" s="13" t="s">
        <v>22</v>
      </c>
      <c r="AK10" s="13" t="s">
        <v>23</v>
      </c>
      <c r="AN10" s="14" t="s">
        <v>1</v>
      </c>
      <c r="AR10" s="8"/>
      <c r="BS10" s="5" t="s">
        <v>6</v>
      </c>
    </row>
    <row r="11" spans="1:74" ht="18.399999999999999" customHeight="1">
      <c r="B11" s="8"/>
      <c r="E11" s="14" t="s">
        <v>24</v>
      </c>
      <c r="AK11" s="13" t="s">
        <v>25</v>
      </c>
      <c r="AN11" s="14" t="s">
        <v>1</v>
      </c>
      <c r="AR11" s="8"/>
      <c r="BS11" s="5" t="s">
        <v>6</v>
      </c>
    </row>
    <row r="12" spans="1:74" ht="7" customHeight="1">
      <c r="B12" s="8"/>
      <c r="AR12" s="8"/>
      <c r="BS12" s="5" t="s">
        <v>6</v>
      </c>
    </row>
    <row r="13" spans="1:74" ht="12" customHeight="1">
      <c r="B13" s="8"/>
      <c r="D13" s="13" t="s">
        <v>26</v>
      </c>
      <c r="AK13" s="13" t="s">
        <v>23</v>
      </c>
      <c r="AN13" s="14" t="s">
        <v>1</v>
      </c>
      <c r="AR13" s="8"/>
      <c r="BS13" s="5" t="s">
        <v>6</v>
      </c>
    </row>
    <row r="14" spans="1:74">
      <c r="B14" s="8"/>
      <c r="E14" s="14" t="s">
        <v>27</v>
      </c>
      <c r="AK14" s="13" t="s">
        <v>25</v>
      </c>
      <c r="AN14" s="14" t="s">
        <v>1</v>
      </c>
      <c r="AR14" s="8"/>
      <c r="BS14" s="5" t="s">
        <v>6</v>
      </c>
    </row>
    <row r="15" spans="1:74" ht="7" customHeight="1">
      <c r="B15" s="8"/>
      <c r="AR15" s="8"/>
      <c r="BS15" s="5" t="s">
        <v>3</v>
      </c>
    </row>
    <row r="16" spans="1:74" ht="12" customHeight="1">
      <c r="B16" s="8"/>
      <c r="D16" s="13" t="s">
        <v>28</v>
      </c>
      <c r="AK16" s="13" t="s">
        <v>23</v>
      </c>
      <c r="AN16" s="14" t="s">
        <v>1</v>
      </c>
      <c r="AR16" s="8"/>
      <c r="BS16" s="5" t="s">
        <v>3</v>
      </c>
    </row>
    <row r="17" spans="2:71" ht="18.399999999999999" customHeight="1">
      <c r="B17" s="8"/>
      <c r="E17" s="14" t="s">
        <v>27</v>
      </c>
      <c r="AK17" s="13" t="s">
        <v>25</v>
      </c>
      <c r="AN17" s="14" t="s">
        <v>1</v>
      </c>
      <c r="AR17" s="8"/>
      <c r="BS17" s="5" t="s">
        <v>29</v>
      </c>
    </row>
    <row r="18" spans="2:71" ht="7" customHeight="1">
      <c r="B18" s="8"/>
      <c r="AR18" s="8"/>
      <c r="BS18" s="5" t="s">
        <v>6</v>
      </c>
    </row>
    <row r="19" spans="2:71" ht="12" customHeight="1">
      <c r="B19" s="8"/>
      <c r="D19" s="13" t="s">
        <v>30</v>
      </c>
      <c r="AK19" s="13" t="s">
        <v>23</v>
      </c>
      <c r="AN19" s="14" t="s">
        <v>1</v>
      </c>
      <c r="AR19" s="8"/>
      <c r="BS19" s="5" t="s">
        <v>6</v>
      </c>
    </row>
    <row r="20" spans="2:71" ht="18.399999999999999" customHeight="1">
      <c r="B20" s="8"/>
      <c r="E20" s="14" t="s">
        <v>27</v>
      </c>
      <c r="AK20" s="13" t="s">
        <v>25</v>
      </c>
      <c r="AN20" s="14" t="s">
        <v>1</v>
      </c>
      <c r="AR20" s="8"/>
      <c r="BS20" s="5" t="s">
        <v>29</v>
      </c>
    </row>
    <row r="21" spans="2:71" ht="7" customHeight="1">
      <c r="B21" s="8"/>
      <c r="AR21" s="8"/>
    </row>
    <row r="22" spans="2:71" ht="12" customHeight="1">
      <c r="B22" s="8"/>
      <c r="D22" s="13" t="s">
        <v>31</v>
      </c>
      <c r="AR22" s="8"/>
    </row>
    <row r="23" spans="2:71" ht="47.25" customHeight="1">
      <c r="B23" s="8"/>
      <c r="E23" s="199" t="s">
        <v>32</v>
      </c>
      <c r="F23" s="199"/>
      <c r="G23" s="199"/>
      <c r="H23" s="199"/>
      <c r="I23" s="199"/>
      <c r="J23" s="199"/>
      <c r="K23" s="199"/>
      <c r="L23" s="199"/>
      <c r="M23" s="199"/>
      <c r="N23" s="199"/>
      <c r="O23" s="199"/>
      <c r="P23" s="199"/>
      <c r="Q23" s="199"/>
      <c r="R23" s="199"/>
      <c r="S23" s="199"/>
      <c r="T23" s="199"/>
      <c r="U23" s="199"/>
      <c r="V23" s="199"/>
      <c r="W23" s="199"/>
      <c r="X23" s="199"/>
      <c r="Y23" s="199"/>
      <c r="Z23" s="199"/>
      <c r="AA23" s="199"/>
      <c r="AB23" s="199"/>
      <c r="AC23" s="199"/>
      <c r="AD23" s="199"/>
      <c r="AE23" s="199"/>
      <c r="AF23" s="199"/>
      <c r="AG23" s="199"/>
      <c r="AH23" s="199"/>
      <c r="AI23" s="199"/>
      <c r="AJ23" s="199"/>
      <c r="AK23" s="199"/>
      <c r="AL23" s="199"/>
      <c r="AM23" s="199"/>
      <c r="AN23" s="199"/>
      <c r="AR23" s="8"/>
    </row>
    <row r="24" spans="2:71" ht="7" customHeight="1">
      <c r="B24" s="8"/>
      <c r="AR24" s="8"/>
    </row>
    <row r="25" spans="2:71" ht="7" customHeight="1">
      <c r="B25" s="8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  <c r="AL25" s="15"/>
      <c r="AM25" s="15"/>
      <c r="AN25" s="15"/>
      <c r="AO25" s="15"/>
      <c r="AR25" s="8"/>
    </row>
    <row r="26" spans="2:71" s="17" customFormat="1" ht="25.9" customHeight="1">
      <c r="B26" s="16"/>
      <c r="D26" s="18" t="s">
        <v>33</v>
      </c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200">
        <f>ROUND(AG94,2)</f>
        <v>0</v>
      </c>
      <c r="AL26" s="201"/>
      <c r="AM26" s="201"/>
      <c r="AN26" s="201"/>
      <c r="AO26" s="201"/>
      <c r="AR26" s="16"/>
    </row>
    <row r="27" spans="2:71" s="17" customFormat="1" ht="7" customHeight="1">
      <c r="B27" s="16"/>
      <c r="AR27" s="16"/>
    </row>
    <row r="28" spans="2:71" s="17" customFormat="1">
      <c r="B28" s="16"/>
      <c r="L28" s="194" t="s">
        <v>34</v>
      </c>
      <c r="M28" s="194"/>
      <c r="N28" s="194"/>
      <c r="O28" s="194"/>
      <c r="P28" s="194"/>
      <c r="W28" s="194" t="s">
        <v>35</v>
      </c>
      <c r="X28" s="194"/>
      <c r="Y28" s="194"/>
      <c r="Z28" s="194"/>
      <c r="AA28" s="194"/>
      <c r="AB28" s="194"/>
      <c r="AC28" s="194"/>
      <c r="AD28" s="194"/>
      <c r="AE28" s="194"/>
      <c r="AK28" s="194" t="s">
        <v>36</v>
      </c>
      <c r="AL28" s="194"/>
      <c r="AM28" s="194"/>
      <c r="AN28" s="194"/>
      <c r="AO28" s="194"/>
      <c r="AR28" s="16"/>
    </row>
    <row r="29" spans="2:71" s="21" customFormat="1" ht="14.5" customHeight="1">
      <c r="B29" s="20"/>
      <c r="D29" s="13" t="s">
        <v>37</v>
      </c>
      <c r="F29" s="13" t="s">
        <v>38</v>
      </c>
      <c r="L29" s="187">
        <v>0.21</v>
      </c>
      <c r="M29" s="188"/>
      <c r="N29" s="188"/>
      <c r="O29" s="188"/>
      <c r="P29" s="188"/>
      <c r="W29" s="189">
        <f>AG94</f>
        <v>0</v>
      </c>
      <c r="X29" s="188"/>
      <c r="Y29" s="188"/>
      <c r="Z29" s="188"/>
      <c r="AA29" s="188"/>
      <c r="AB29" s="188"/>
      <c r="AC29" s="188"/>
      <c r="AD29" s="188"/>
      <c r="AE29" s="188"/>
      <c r="AK29" s="189">
        <f>W29/100*21</f>
        <v>0</v>
      </c>
      <c r="AL29" s="188"/>
      <c r="AM29" s="188"/>
      <c r="AN29" s="188"/>
      <c r="AO29" s="188"/>
      <c r="AR29" s="20"/>
    </row>
    <row r="30" spans="2:71" s="21" customFormat="1" ht="14.5" customHeight="1">
      <c r="B30" s="20"/>
      <c r="F30" s="13" t="s">
        <v>39</v>
      </c>
      <c r="L30" s="187">
        <v>0.15</v>
      </c>
      <c r="M30" s="188"/>
      <c r="N30" s="188"/>
      <c r="O30" s="188"/>
      <c r="P30" s="188"/>
      <c r="W30" s="189">
        <f>ROUND(BA94, 2)</f>
        <v>0</v>
      </c>
      <c r="X30" s="188"/>
      <c r="Y30" s="188"/>
      <c r="Z30" s="188"/>
      <c r="AA30" s="188"/>
      <c r="AB30" s="188"/>
      <c r="AC30" s="188"/>
      <c r="AD30" s="188"/>
      <c r="AE30" s="188"/>
      <c r="AK30" s="189">
        <f>ROUND(AW94, 2)</f>
        <v>0</v>
      </c>
      <c r="AL30" s="188"/>
      <c r="AM30" s="188"/>
      <c r="AN30" s="188"/>
      <c r="AO30" s="188"/>
      <c r="AR30" s="20"/>
    </row>
    <row r="31" spans="2:71" s="21" customFormat="1" ht="14.5" hidden="1" customHeight="1">
      <c r="B31" s="20"/>
      <c r="F31" s="13" t="s">
        <v>40</v>
      </c>
      <c r="L31" s="187">
        <v>0.21</v>
      </c>
      <c r="M31" s="188"/>
      <c r="N31" s="188"/>
      <c r="O31" s="188"/>
      <c r="P31" s="188"/>
      <c r="W31" s="189">
        <f>ROUND(BB94, 2)</f>
        <v>0</v>
      </c>
      <c r="X31" s="188"/>
      <c r="Y31" s="188"/>
      <c r="Z31" s="188"/>
      <c r="AA31" s="188"/>
      <c r="AB31" s="188"/>
      <c r="AC31" s="188"/>
      <c r="AD31" s="188"/>
      <c r="AE31" s="188"/>
      <c r="AK31" s="189">
        <v>0</v>
      </c>
      <c r="AL31" s="188"/>
      <c r="AM31" s="188"/>
      <c r="AN31" s="188"/>
      <c r="AO31" s="188"/>
      <c r="AR31" s="20"/>
    </row>
    <row r="32" spans="2:71" s="21" customFormat="1" ht="14.5" hidden="1" customHeight="1">
      <c r="B32" s="20"/>
      <c r="F32" s="13" t="s">
        <v>41</v>
      </c>
      <c r="L32" s="187">
        <v>0.15</v>
      </c>
      <c r="M32" s="188"/>
      <c r="N32" s="188"/>
      <c r="O32" s="188"/>
      <c r="P32" s="188"/>
      <c r="W32" s="189">
        <f>ROUND(BC94, 2)</f>
        <v>0</v>
      </c>
      <c r="X32" s="188"/>
      <c r="Y32" s="188"/>
      <c r="Z32" s="188"/>
      <c r="AA32" s="188"/>
      <c r="AB32" s="188"/>
      <c r="AC32" s="188"/>
      <c r="AD32" s="188"/>
      <c r="AE32" s="188"/>
      <c r="AK32" s="189">
        <v>0</v>
      </c>
      <c r="AL32" s="188"/>
      <c r="AM32" s="188"/>
      <c r="AN32" s="188"/>
      <c r="AO32" s="188"/>
      <c r="AR32" s="20"/>
    </row>
    <row r="33" spans="2:44" s="21" customFormat="1" ht="14.5" hidden="1" customHeight="1">
      <c r="B33" s="20"/>
      <c r="F33" s="13" t="s">
        <v>42</v>
      </c>
      <c r="L33" s="187">
        <v>0</v>
      </c>
      <c r="M33" s="188"/>
      <c r="N33" s="188"/>
      <c r="O33" s="188"/>
      <c r="P33" s="188"/>
      <c r="W33" s="189">
        <f>ROUND(BD94, 2)</f>
        <v>0</v>
      </c>
      <c r="X33" s="188"/>
      <c r="Y33" s="188"/>
      <c r="Z33" s="188"/>
      <c r="AA33" s="188"/>
      <c r="AB33" s="188"/>
      <c r="AC33" s="188"/>
      <c r="AD33" s="188"/>
      <c r="AE33" s="188"/>
      <c r="AK33" s="189">
        <v>0</v>
      </c>
      <c r="AL33" s="188"/>
      <c r="AM33" s="188"/>
      <c r="AN33" s="188"/>
      <c r="AO33" s="188"/>
      <c r="AR33" s="20"/>
    </row>
    <row r="34" spans="2:44" s="17" customFormat="1" ht="7" customHeight="1">
      <c r="B34" s="16"/>
      <c r="AR34" s="16"/>
    </row>
    <row r="35" spans="2:44" s="17" customFormat="1" ht="25.9" customHeight="1">
      <c r="B35" s="16"/>
      <c r="D35" s="22" t="s">
        <v>43</v>
      </c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4" t="s">
        <v>44</v>
      </c>
      <c r="U35" s="23"/>
      <c r="V35" s="23"/>
      <c r="W35" s="23"/>
      <c r="X35" s="190" t="s">
        <v>45</v>
      </c>
      <c r="Y35" s="191"/>
      <c r="Z35" s="191"/>
      <c r="AA35" s="191"/>
      <c r="AB35" s="191"/>
      <c r="AC35" s="23"/>
      <c r="AD35" s="23"/>
      <c r="AE35" s="23"/>
      <c r="AF35" s="23"/>
      <c r="AG35" s="23"/>
      <c r="AH35" s="23"/>
      <c r="AI35" s="23"/>
      <c r="AJ35" s="23"/>
      <c r="AK35" s="192">
        <f>W29+AK29</f>
        <v>0</v>
      </c>
      <c r="AL35" s="191"/>
      <c r="AM35" s="191"/>
      <c r="AN35" s="191"/>
      <c r="AO35" s="193"/>
      <c r="AR35" s="16"/>
    </row>
    <row r="36" spans="2:44" s="17" customFormat="1" ht="7" customHeight="1">
      <c r="B36" s="16"/>
      <c r="AR36" s="16"/>
    </row>
    <row r="37" spans="2:44" s="17" customFormat="1" ht="12.65" customHeight="1">
      <c r="B37" s="16"/>
      <c r="AR37" s="16"/>
    </row>
    <row r="38" spans="2:44" ht="14.5" hidden="1" customHeight="1">
      <c r="B38" s="8"/>
      <c r="AR38" s="8"/>
    </row>
    <row r="39" spans="2:44" ht="14.5" hidden="1" customHeight="1">
      <c r="B39" s="8"/>
      <c r="AR39" s="8"/>
    </row>
    <row r="40" spans="2:44" ht="14.5" hidden="1" customHeight="1">
      <c r="B40" s="8"/>
      <c r="AR40" s="8"/>
    </row>
    <row r="41" spans="2:44" ht="7.5" hidden="1" customHeight="1">
      <c r="B41" s="8"/>
      <c r="AR41" s="8"/>
    </row>
    <row r="42" spans="2:44" ht="14.5" hidden="1" customHeight="1">
      <c r="B42" s="8"/>
      <c r="AR42" s="8"/>
    </row>
    <row r="43" spans="2:44" ht="14.5" hidden="1" customHeight="1">
      <c r="B43" s="8"/>
      <c r="AR43" s="8"/>
    </row>
    <row r="44" spans="2:44" ht="14.5" hidden="1" customHeight="1">
      <c r="B44" s="8"/>
      <c r="AR44" s="8"/>
    </row>
    <row r="45" spans="2:44" ht="14.5" hidden="1" customHeight="1">
      <c r="B45" s="8"/>
      <c r="AR45" s="8"/>
    </row>
    <row r="46" spans="2:44" ht="14.5" hidden="1" customHeight="1">
      <c r="B46" s="8"/>
      <c r="AR46" s="8"/>
    </row>
    <row r="47" spans="2:44" ht="14.5" hidden="1" customHeight="1">
      <c r="B47" s="8"/>
      <c r="AR47" s="8"/>
    </row>
    <row r="48" spans="2:44" ht="14.5" hidden="1" customHeight="1">
      <c r="B48" s="8"/>
      <c r="AR48" s="8"/>
    </row>
    <row r="49" spans="2:44" s="17" customFormat="1" ht="14.5" customHeight="1">
      <c r="B49" s="16"/>
      <c r="D49" s="25" t="s">
        <v>46</v>
      </c>
      <c r="E49" s="26"/>
      <c r="F49" s="26"/>
      <c r="G49" s="26"/>
      <c r="H49" s="26"/>
      <c r="I49" s="26"/>
      <c r="J49" s="26"/>
      <c r="K49" s="26"/>
      <c r="L49" s="26"/>
      <c r="M49" s="26"/>
      <c r="N49" s="26"/>
      <c r="O49" s="26"/>
      <c r="P49" s="26"/>
      <c r="Q49" s="26"/>
      <c r="R49" s="26"/>
      <c r="S49" s="26"/>
      <c r="T49" s="26"/>
      <c r="U49" s="26"/>
      <c r="V49" s="26"/>
      <c r="W49" s="26"/>
      <c r="X49" s="26"/>
      <c r="Y49" s="26"/>
      <c r="Z49" s="26"/>
      <c r="AA49" s="26"/>
      <c r="AB49" s="26"/>
      <c r="AC49" s="26"/>
      <c r="AD49" s="26"/>
      <c r="AE49" s="26"/>
      <c r="AF49" s="26"/>
      <c r="AG49" s="26"/>
      <c r="AH49" s="25" t="s">
        <v>47</v>
      </c>
      <c r="AI49" s="26"/>
      <c r="AJ49" s="26"/>
      <c r="AK49" s="26"/>
      <c r="AL49" s="26"/>
      <c r="AM49" s="26"/>
      <c r="AN49" s="26"/>
      <c r="AO49" s="26"/>
      <c r="AR49" s="16"/>
    </row>
    <row r="50" spans="2:44">
      <c r="B50" s="8"/>
      <c r="AR50" s="8"/>
    </row>
    <row r="51" spans="2:44" ht="7.5" customHeight="1">
      <c r="B51" s="8"/>
      <c r="AR51" s="8"/>
    </row>
    <row r="52" spans="2:44" hidden="1">
      <c r="B52" s="8"/>
      <c r="AR52" s="8"/>
    </row>
    <row r="53" spans="2:44" hidden="1">
      <c r="B53" s="8"/>
      <c r="AR53" s="8"/>
    </row>
    <row r="54" spans="2:44" hidden="1">
      <c r="B54" s="8"/>
      <c r="AR54" s="8"/>
    </row>
    <row r="55" spans="2:44" hidden="1">
      <c r="B55" s="8"/>
      <c r="AR55" s="8"/>
    </row>
    <row r="56" spans="2:44" hidden="1">
      <c r="B56" s="8"/>
      <c r="AR56" s="8"/>
    </row>
    <row r="57" spans="2:44" hidden="1">
      <c r="B57" s="8"/>
      <c r="AR57" s="8"/>
    </row>
    <row r="58" spans="2:44" hidden="1">
      <c r="B58" s="8"/>
      <c r="AR58" s="8"/>
    </row>
    <row r="59" spans="2:44" hidden="1">
      <c r="B59" s="8"/>
      <c r="AR59" s="8"/>
    </row>
    <row r="60" spans="2:44" s="17" customFormat="1">
      <c r="B60" s="16"/>
      <c r="D60" s="27" t="s">
        <v>48</v>
      </c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/>
      <c r="U60" s="19"/>
      <c r="V60" s="27" t="s">
        <v>49</v>
      </c>
      <c r="W60" s="19"/>
      <c r="X60" s="19"/>
      <c r="Y60" s="19"/>
      <c r="Z60" s="19"/>
      <c r="AA60" s="19"/>
      <c r="AB60" s="19"/>
      <c r="AC60" s="19"/>
      <c r="AD60" s="19"/>
      <c r="AE60" s="19"/>
      <c r="AF60" s="19"/>
      <c r="AG60" s="19"/>
      <c r="AH60" s="27" t="s">
        <v>48</v>
      </c>
      <c r="AI60" s="19"/>
      <c r="AJ60" s="19"/>
      <c r="AK60" s="19"/>
      <c r="AL60" s="19"/>
      <c r="AM60" s="27" t="s">
        <v>49</v>
      </c>
      <c r="AN60" s="19"/>
      <c r="AO60" s="19"/>
      <c r="AR60" s="16"/>
    </row>
    <row r="61" spans="2:44">
      <c r="B61" s="8"/>
      <c r="AR61" s="8"/>
    </row>
    <row r="62" spans="2:44" ht="11.5" customHeight="1">
      <c r="B62" s="8"/>
      <c r="AR62" s="8"/>
    </row>
    <row r="63" spans="2:44" hidden="1">
      <c r="B63" s="8"/>
      <c r="AR63" s="8"/>
    </row>
    <row r="64" spans="2:44" s="17" customFormat="1">
      <c r="B64" s="16"/>
      <c r="D64" s="25" t="s">
        <v>50</v>
      </c>
      <c r="E64" s="26"/>
      <c r="F64" s="26"/>
      <c r="G64" s="26"/>
      <c r="H64" s="26"/>
      <c r="I64" s="26"/>
      <c r="J64" s="26"/>
      <c r="K64" s="26"/>
      <c r="L64" s="26"/>
      <c r="M64" s="26"/>
      <c r="N64" s="26"/>
      <c r="O64" s="26"/>
      <c r="P64" s="26"/>
      <c r="Q64" s="26"/>
      <c r="R64" s="26"/>
      <c r="S64" s="26"/>
      <c r="T64" s="26"/>
      <c r="U64" s="26"/>
      <c r="V64" s="26"/>
      <c r="W64" s="26"/>
      <c r="X64" s="26"/>
      <c r="Y64" s="26"/>
      <c r="Z64" s="26"/>
      <c r="AA64" s="26"/>
      <c r="AB64" s="26"/>
      <c r="AC64" s="26"/>
      <c r="AD64" s="26"/>
      <c r="AE64" s="26"/>
      <c r="AF64" s="26"/>
      <c r="AG64" s="26"/>
      <c r="AH64" s="25" t="s">
        <v>51</v>
      </c>
      <c r="AI64" s="26"/>
      <c r="AJ64" s="26"/>
      <c r="AK64" s="26"/>
      <c r="AL64" s="26"/>
      <c r="AM64" s="26"/>
      <c r="AN64" s="26"/>
      <c r="AO64" s="26"/>
      <c r="AR64" s="16"/>
    </row>
    <row r="65" spans="2:44">
      <c r="B65" s="8"/>
      <c r="AR65" s="8"/>
    </row>
    <row r="66" spans="2:44" ht="11.15" customHeight="1">
      <c r="B66" s="8"/>
      <c r="AR66" s="8"/>
    </row>
    <row r="67" spans="2:44" hidden="1">
      <c r="B67" s="8"/>
      <c r="AR67" s="8"/>
    </row>
    <row r="68" spans="2:44" hidden="1">
      <c r="B68" s="8"/>
      <c r="AR68" s="8"/>
    </row>
    <row r="69" spans="2:44" hidden="1">
      <c r="B69" s="8"/>
      <c r="AR69" s="8"/>
    </row>
    <row r="70" spans="2:44" hidden="1">
      <c r="B70" s="8"/>
      <c r="AR70" s="8"/>
    </row>
    <row r="71" spans="2:44" hidden="1">
      <c r="B71" s="8"/>
      <c r="AR71" s="8"/>
    </row>
    <row r="72" spans="2:44" hidden="1">
      <c r="B72" s="8"/>
      <c r="AR72" s="8"/>
    </row>
    <row r="73" spans="2:44" hidden="1">
      <c r="B73" s="8"/>
      <c r="AR73" s="8"/>
    </row>
    <row r="74" spans="2:44" hidden="1">
      <c r="B74" s="8"/>
      <c r="AR74" s="8"/>
    </row>
    <row r="75" spans="2:44" s="17" customFormat="1">
      <c r="B75" s="16"/>
      <c r="D75" s="27" t="s">
        <v>48</v>
      </c>
      <c r="E75" s="19"/>
      <c r="F75" s="19"/>
      <c r="G75" s="19"/>
      <c r="H75" s="19"/>
      <c r="I75" s="19"/>
      <c r="J75" s="19"/>
      <c r="K75" s="19"/>
      <c r="L75" s="19"/>
      <c r="M75" s="19"/>
      <c r="N75" s="19"/>
      <c r="O75" s="19"/>
      <c r="P75" s="19"/>
      <c r="Q75" s="19"/>
      <c r="R75" s="19"/>
      <c r="S75" s="19"/>
      <c r="T75" s="19"/>
      <c r="U75" s="19"/>
      <c r="V75" s="27" t="s">
        <v>49</v>
      </c>
      <c r="W75" s="19"/>
      <c r="X75" s="19"/>
      <c r="Y75" s="19"/>
      <c r="Z75" s="19"/>
      <c r="AA75" s="19"/>
      <c r="AB75" s="19"/>
      <c r="AC75" s="19"/>
      <c r="AD75" s="19"/>
      <c r="AE75" s="19"/>
      <c r="AF75" s="19"/>
      <c r="AG75" s="19"/>
      <c r="AH75" s="27" t="s">
        <v>48</v>
      </c>
      <c r="AI75" s="19"/>
      <c r="AJ75" s="19"/>
      <c r="AK75" s="19"/>
      <c r="AL75" s="19"/>
      <c r="AM75" s="27" t="s">
        <v>49</v>
      </c>
      <c r="AN75" s="19"/>
      <c r="AO75" s="19"/>
      <c r="AR75" s="16"/>
    </row>
    <row r="76" spans="2:44" s="17" customFormat="1">
      <c r="B76" s="16"/>
      <c r="AR76" s="16"/>
    </row>
    <row r="77" spans="2:44" s="17" customFormat="1" ht="7" customHeight="1">
      <c r="B77" s="28"/>
      <c r="C77" s="29"/>
      <c r="D77" s="29"/>
      <c r="E77" s="29"/>
      <c r="F77" s="29"/>
      <c r="G77" s="29"/>
      <c r="H77" s="29"/>
      <c r="I77" s="29"/>
      <c r="J77" s="29"/>
      <c r="K77" s="29"/>
      <c r="L77" s="29"/>
      <c r="M77" s="29"/>
      <c r="N77" s="29"/>
      <c r="O77" s="29"/>
      <c r="P77" s="29"/>
      <c r="Q77" s="29"/>
      <c r="R77" s="2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  <c r="AF77" s="29"/>
      <c r="AG77" s="29"/>
      <c r="AH77" s="29"/>
      <c r="AI77" s="29"/>
      <c r="AJ77" s="29"/>
      <c r="AK77" s="29"/>
      <c r="AL77" s="29"/>
      <c r="AM77" s="29"/>
      <c r="AN77" s="29"/>
      <c r="AO77" s="29"/>
      <c r="AP77" s="29"/>
      <c r="AQ77" s="29"/>
      <c r="AR77" s="16"/>
    </row>
    <row r="81" spans="1:91" s="17" customFormat="1" ht="7" customHeight="1">
      <c r="B81" s="30"/>
      <c r="C81" s="31"/>
      <c r="D81" s="31"/>
      <c r="E81" s="31"/>
      <c r="F81" s="31"/>
      <c r="G81" s="31"/>
      <c r="H81" s="31"/>
      <c r="I81" s="31"/>
      <c r="J81" s="31"/>
      <c r="K81" s="31"/>
      <c r="L81" s="31"/>
      <c r="M81" s="31"/>
      <c r="N81" s="31"/>
      <c r="O81" s="31"/>
      <c r="P81" s="31"/>
      <c r="Q81" s="31"/>
      <c r="R81" s="31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  <c r="AF81" s="31"/>
      <c r="AG81" s="31"/>
      <c r="AH81" s="31"/>
      <c r="AI81" s="31"/>
      <c r="AJ81" s="31"/>
      <c r="AK81" s="31"/>
      <c r="AL81" s="31"/>
      <c r="AM81" s="31"/>
      <c r="AN81" s="31"/>
      <c r="AO81" s="31"/>
      <c r="AP81" s="31"/>
      <c r="AQ81" s="31"/>
      <c r="AR81" s="16"/>
    </row>
    <row r="82" spans="1:91" s="17" customFormat="1" ht="25" customHeight="1">
      <c r="B82" s="16"/>
      <c r="C82" s="9" t="s">
        <v>52</v>
      </c>
      <c r="AR82" s="16"/>
    </row>
    <row r="83" spans="1:91" s="17" customFormat="1" ht="7" customHeight="1">
      <c r="B83" s="16"/>
      <c r="AR83" s="16"/>
    </row>
    <row r="84" spans="1:91" s="32" customFormat="1" ht="12" customHeight="1">
      <c r="B84" s="33"/>
      <c r="C84" s="13" t="s">
        <v>12</v>
      </c>
      <c r="L84" s="32" t="str">
        <f>K5</f>
        <v>22-157</v>
      </c>
      <c r="AR84" s="33"/>
    </row>
    <row r="85" spans="1:91" s="34" customFormat="1" ht="37" customHeight="1">
      <c r="B85" s="35"/>
      <c r="C85" s="36" t="s">
        <v>14</v>
      </c>
      <c r="L85" s="185" t="str">
        <f>K6</f>
        <v>Stavební úpravy pavilonu pro vybudování laboratoře SOŠ a SOU</v>
      </c>
      <c r="M85" s="186"/>
      <c r="N85" s="186"/>
      <c r="O85" s="186"/>
      <c r="P85" s="186"/>
      <c r="Q85" s="186"/>
      <c r="R85" s="186"/>
      <c r="S85" s="186"/>
      <c r="T85" s="186"/>
      <c r="U85" s="186"/>
      <c r="V85" s="186"/>
      <c r="W85" s="186"/>
      <c r="X85" s="186"/>
      <c r="Y85" s="186"/>
      <c r="Z85" s="186"/>
      <c r="AA85" s="186"/>
      <c r="AB85" s="186"/>
      <c r="AC85" s="186"/>
      <c r="AD85" s="186"/>
      <c r="AE85" s="186"/>
      <c r="AF85" s="186"/>
      <c r="AG85" s="186"/>
      <c r="AH85" s="186"/>
      <c r="AI85" s="186"/>
      <c r="AJ85" s="186"/>
      <c r="AK85" s="186"/>
      <c r="AL85" s="186"/>
      <c r="AM85" s="186"/>
      <c r="AN85" s="186"/>
      <c r="AO85" s="186"/>
      <c r="AR85" s="35"/>
    </row>
    <row r="86" spans="1:91" s="17" customFormat="1" ht="7" customHeight="1">
      <c r="B86" s="16"/>
      <c r="AR86" s="16"/>
    </row>
    <row r="87" spans="1:91" s="17" customFormat="1" ht="12" customHeight="1">
      <c r="B87" s="16"/>
      <c r="C87" s="13" t="s">
        <v>18</v>
      </c>
      <c r="L87" s="37" t="str">
        <f>IF(K8="","",K8)</f>
        <v>Neratovice</v>
      </c>
      <c r="AI87" s="13" t="s">
        <v>20</v>
      </c>
      <c r="AM87" s="173" t="str">
        <f>IF(AN8= "","",AN8)</f>
        <v>19. 6. 2022</v>
      </c>
      <c r="AN87" s="173"/>
      <c r="AR87" s="16"/>
    </row>
    <row r="88" spans="1:91" s="17" customFormat="1" ht="7" customHeight="1">
      <c r="B88" s="16"/>
      <c r="AR88" s="16"/>
    </row>
    <row r="89" spans="1:91" s="17" customFormat="1" ht="15.25" customHeight="1">
      <c r="B89" s="16"/>
      <c r="C89" s="13" t="s">
        <v>22</v>
      </c>
      <c r="L89" s="32" t="str">
        <f>IF(E11= "","",E11)</f>
        <v>SOŠ a SOU Neratovice</v>
      </c>
      <c r="AI89" s="13" t="s">
        <v>28</v>
      </c>
      <c r="AM89" s="174" t="str">
        <f>IF(E17="","",E17)</f>
        <v xml:space="preserve"> </v>
      </c>
      <c r="AN89" s="175"/>
      <c r="AO89" s="175"/>
      <c r="AP89" s="175"/>
      <c r="AR89" s="16"/>
      <c r="AS89" s="176" t="s">
        <v>53</v>
      </c>
      <c r="AT89" s="177"/>
      <c r="AU89" s="38"/>
      <c r="AV89" s="38"/>
      <c r="AW89" s="38"/>
      <c r="AX89" s="38"/>
      <c r="AY89" s="38"/>
      <c r="AZ89" s="38"/>
      <c r="BA89" s="38"/>
      <c r="BB89" s="38"/>
      <c r="BC89" s="38"/>
      <c r="BD89" s="39"/>
    </row>
    <row r="90" spans="1:91" s="17" customFormat="1" ht="15.25" customHeight="1">
      <c r="B90" s="16"/>
      <c r="C90" s="13" t="s">
        <v>26</v>
      </c>
      <c r="L90" s="32" t="str">
        <f>IF(E14="","",E14)</f>
        <v xml:space="preserve"> </v>
      </c>
      <c r="AI90" s="13" t="s">
        <v>30</v>
      </c>
      <c r="AM90" s="174" t="str">
        <f>IF(E20="","",E20)</f>
        <v xml:space="preserve"> </v>
      </c>
      <c r="AN90" s="175"/>
      <c r="AO90" s="175"/>
      <c r="AP90" s="175"/>
      <c r="AR90" s="16"/>
      <c r="AS90" s="178"/>
      <c r="AT90" s="179"/>
      <c r="BD90" s="40"/>
    </row>
    <row r="91" spans="1:91" s="17" customFormat="1" ht="10.9" customHeight="1">
      <c r="B91" s="16"/>
      <c r="AR91" s="16"/>
      <c r="AS91" s="178"/>
      <c r="AT91" s="179"/>
      <c r="BD91" s="40"/>
    </row>
    <row r="92" spans="1:91" s="17" customFormat="1" ht="29.25" customHeight="1">
      <c r="B92" s="16"/>
      <c r="C92" s="180" t="s">
        <v>54</v>
      </c>
      <c r="D92" s="181"/>
      <c r="E92" s="181"/>
      <c r="F92" s="181"/>
      <c r="G92" s="181"/>
      <c r="H92" s="23"/>
      <c r="I92" s="182" t="s">
        <v>55</v>
      </c>
      <c r="J92" s="181"/>
      <c r="K92" s="181"/>
      <c r="L92" s="181"/>
      <c r="M92" s="181"/>
      <c r="N92" s="181"/>
      <c r="O92" s="181"/>
      <c r="P92" s="181"/>
      <c r="Q92" s="181"/>
      <c r="R92" s="181"/>
      <c r="S92" s="181"/>
      <c r="T92" s="181"/>
      <c r="U92" s="181"/>
      <c r="V92" s="181"/>
      <c r="W92" s="181"/>
      <c r="X92" s="181"/>
      <c r="Y92" s="181"/>
      <c r="Z92" s="181"/>
      <c r="AA92" s="181"/>
      <c r="AB92" s="181"/>
      <c r="AC92" s="181"/>
      <c r="AD92" s="181"/>
      <c r="AE92" s="181"/>
      <c r="AF92" s="181"/>
      <c r="AG92" s="183" t="s">
        <v>56</v>
      </c>
      <c r="AH92" s="181"/>
      <c r="AI92" s="181"/>
      <c r="AJ92" s="181"/>
      <c r="AK92" s="181"/>
      <c r="AL92" s="181"/>
      <c r="AM92" s="181"/>
      <c r="AN92" s="182" t="s">
        <v>57</v>
      </c>
      <c r="AO92" s="181"/>
      <c r="AP92" s="184"/>
      <c r="AQ92" s="41" t="s">
        <v>58</v>
      </c>
      <c r="AR92" s="16"/>
      <c r="AS92" s="42" t="s">
        <v>59</v>
      </c>
      <c r="AT92" s="43" t="s">
        <v>60</v>
      </c>
      <c r="AU92" s="43" t="s">
        <v>61</v>
      </c>
      <c r="AV92" s="43" t="s">
        <v>62</v>
      </c>
      <c r="AW92" s="43" t="s">
        <v>63</v>
      </c>
      <c r="AX92" s="43" t="s">
        <v>64</v>
      </c>
      <c r="AY92" s="43" t="s">
        <v>65</v>
      </c>
      <c r="AZ92" s="43" t="s">
        <v>66</v>
      </c>
      <c r="BA92" s="43" t="s">
        <v>67</v>
      </c>
      <c r="BB92" s="43" t="s">
        <v>68</v>
      </c>
      <c r="BC92" s="43" t="s">
        <v>69</v>
      </c>
      <c r="BD92" s="44" t="s">
        <v>70</v>
      </c>
    </row>
    <row r="93" spans="1:91" s="17" customFormat="1" ht="10.9" customHeight="1">
      <c r="B93" s="16"/>
      <c r="AR93" s="16"/>
      <c r="AS93" s="45"/>
      <c r="AT93" s="38"/>
      <c r="AU93" s="38"/>
      <c r="AV93" s="38"/>
      <c r="AW93" s="38"/>
      <c r="AX93" s="38"/>
      <c r="AY93" s="38"/>
      <c r="AZ93" s="38"/>
      <c r="BA93" s="38"/>
      <c r="BB93" s="38"/>
      <c r="BC93" s="38"/>
      <c r="BD93" s="39"/>
    </row>
    <row r="94" spans="1:91" s="46" customFormat="1" ht="32.5" customHeight="1">
      <c r="B94" s="47"/>
      <c r="C94" s="48" t="s">
        <v>71</v>
      </c>
      <c r="D94" s="49"/>
      <c r="E94" s="49"/>
      <c r="F94" s="49"/>
      <c r="G94" s="49"/>
      <c r="H94" s="49"/>
      <c r="I94" s="49"/>
      <c r="J94" s="49"/>
      <c r="K94" s="49"/>
      <c r="L94" s="49"/>
      <c r="M94" s="49"/>
      <c r="N94" s="49"/>
      <c r="O94" s="49"/>
      <c r="P94" s="49"/>
      <c r="Q94" s="49"/>
      <c r="R94" s="49"/>
      <c r="S94" s="49"/>
      <c r="T94" s="49"/>
      <c r="U94" s="49"/>
      <c r="V94" s="49"/>
      <c r="W94" s="49"/>
      <c r="X94" s="49"/>
      <c r="Y94" s="49"/>
      <c r="Z94" s="49"/>
      <c r="AA94" s="49"/>
      <c r="AB94" s="49"/>
      <c r="AC94" s="49"/>
      <c r="AD94" s="49"/>
      <c r="AE94" s="49"/>
      <c r="AF94" s="49"/>
      <c r="AG94" s="171">
        <f>AG95+AG96+AG97</f>
        <v>0</v>
      </c>
      <c r="AH94" s="171"/>
      <c r="AI94" s="171"/>
      <c r="AJ94" s="171"/>
      <c r="AK94" s="171"/>
      <c r="AL94" s="171"/>
      <c r="AM94" s="171"/>
      <c r="AN94" s="172">
        <f>AN95+AN96+AN97</f>
        <v>0</v>
      </c>
      <c r="AO94" s="172"/>
      <c r="AP94" s="172"/>
      <c r="AQ94" s="50" t="s">
        <v>1</v>
      </c>
      <c r="AR94" s="47"/>
      <c r="AS94" s="51">
        <f>ROUND(SUM(AS95:AS97),2)</f>
        <v>0</v>
      </c>
      <c r="AT94" s="52">
        <f>ROUND(SUM(AV94:AW94),2)</f>
        <v>622165.91</v>
      </c>
      <c r="AU94" s="53">
        <f>ROUND(SUM(AU95:AU97),5)</f>
        <v>1922.94928</v>
      </c>
      <c r="AV94" s="52">
        <f>ROUND(AZ94*L29,2)</f>
        <v>622165.91</v>
      </c>
      <c r="AW94" s="52">
        <f>ROUND(BA94*L30,2)</f>
        <v>0</v>
      </c>
      <c r="AX94" s="52">
        <f>ROUND(BB94*L29,2)</f>
        <v>0</v>
      </c>
      <c r="AY94" s="52">
        <f>ROUND(BC94*L30,2)</f>
        <v>0</v>
      </c>
      <c r="AZ94" s="52">
        <f>ROUND(SUM(AZ95:AZ97),2)</f>
        <v>2962694.79</v>
      </c>
      <c r="BA94" s="52">
        <f>ROUND(SUM(BA95:BA97),2)</f>
        <v>0</v>
      </c>
      <c r="BB94" s="52">
        <f>ROUND(SUM(BB95:BB97),2)</f>
        <v>0</v>
      </c>
      <c r="BC94" s="52">
        <f>ROUND(SUM(BC95:BC97),2)</f>
        <v>0</v>
      </c>
      <c r="BD94" s="54">
        <f>ROUND(SUM(BD95:BD97),2)</f>
        <v>0</v>
      </c>
      <c r="BS94" s="55" t="s">
        <v>72</v>
      </c>
      <c r="BT94" s="55" t="s">
        <v>73</v>
      </c>
      <c r="BU94" s="56" t="s">
        <v>74</v>
      </c>
      <c r="BV94" s="55" t="s">
        <v>75</v>
      </c>
      <c r="BW94" s="55" t="s">
        <v>4</v>
      </c>
      <c r="BX94" s="55" t="s">
        <v>76</v>
      </c>
      <c r="CL94" s="55" t="s">
        <v>1</v>
      </c>
    </row>
    <row r="95" spans="1:91" s="66" customFormat="1" ht="16.5" customHeight="1">
      <c r="A95" s="57"/>
      <c r="B95" s="58"/>
      <c r="C95" s="59"/>
      <c r="D95" s="168" t="s">
        <v>77</v>
      </c>
      <c r="E95" s="168"/>
      <c r="F95" s="168"/>
      <c r="G95" s="168"/>
      <c r="H95" s="168"/>
      <c r="I95" s="60"/>
      <c r="J95" s="168" t="s">
        <v>78</v>
      </c>
      <c r="K95" s="168"/>
      <c r="L95" s="168"/>
      <c r="M95" s="168"/>
      <c r="N95" s="168"/>
      <c r="O95" s="168"/>
      <c r="P95" s="168"/>
      <c r="Q95" s="168"/>
      <c r="R95" s="168"/>
      <c r="S95" s="168"/>
      <c r="T95" s="168"/>
      <c r="U95" s="168"/>
      <c r="V95" s="168"/>
      <c r="W95" s="168"/>
      <c r="X95" s="168"/>
      <c r="Y95" s="168"/>
      <c r="Z95" s="168"/>
      <c r="AA95" s="168"/>
      <c r="AB95" s="168"/>
      <c r="AC95" s="168"/>
      <c r="AD95" s="168"/>
      <c r="AE95" s="168"/>
      <c r="AF95" s="168"/>
      <c r="AG95" s="169">
        <f>'Bourací a stavební práce'!J30</f>
        <v>0</v>
      </c>
      <c r="AH95" s="170"/>
      <c r="AI95" s="170"/>
      <c r="AJ95" s="170"/>
      <c r="AK95" s="170"/>
      <c r="AL95" s="170"/>
      <c r="AM95" s="170"/>
      <c r="AN95" s="169">
        <f>'Bourací a stavební práce'!J39</f>
        <v>0</v>
      </c>
      <c r="AO95" s="170"/>
      <c r="AP95" s="170"/>
      <c r="AQ95" s="61" t="s">
        <v>79</v>
      </c>
      <c r="AR95" s="58"/>
      <c r="AS95" s="62">
        <v>0</v>
      </c>
      <c r="AT95" s="63">
        <f>ROUND(SUM(AV95:AW95),2)</f>
        <v>336511.01</v>
      </c>
      <c r="AU95" s="64">
        <f>'[1]22-157-1 - Bourací a stav...'!P133</f>
        <v>1922.9492770000002</v>
      </c>
      <c r="AV95" s="63">
        <f>'[1]22-157-1 - Bourací a stav...'!J33</f>
        <v>336511.01</v>
      </c>
      <c r="AW95" s="63">
        <f>'[1]22-157-1 - Bourací a stav...'!J34</f>
        <v>0</v>
      </c>
      <c r="AX95" s="63">
        <f>'[1]22-157-1 - Bourací a stav...'!J35</f>
        <v>0</v>
      </c>
      <c r="AY95" s="63">
        <f>'[1]22-157-1 - Bourací a stav...'!J36</f>
        <v>0</v>
      </c>
      <c r="AZ95" s="63">
        <f>'[1]22-157-1 - Bourací a stav...'!F33</f>
        <v>1602433.39</v>
      </c>
      <c r="BA95" s="63">
        <f>'[1]22-157-1 - Bourací a stav...'!F34</f>
        <v>0</v>
      </c>
      <c r="BB95" s="63">
        <f>'[1]22-157-1 - Bourací a stav...'!F35</f>
        <v>0</v>
      </c>
      <c r="BC95" s="63">
        <f>'[1]22-157-1 - Bourací a stav...'!F36</f>
        <v>0</v>
      </c>
      <c r="BD95" s="65">
        <f>'[1]22-157-1 - Bourací a stav...'!F37</f>
        <v>0</v>
      </c>
      <c r="BT95" s="67" t="s">
        <v>80</v>
      </c>
      <c r="BV95" s="67" t="s">
        <v>75</v>
      </c>
      <c r="BW95" s="67" t="s">
        <v>81</v>
      </c>
      <c r="BX95" s="67" t="s">
        <v>4</v>
      </c>
      <c r="CL95" s="67" t="s">
        <v>1</v>
      </c>
      <c r="CM95" s="67" t="s">
        <v>82</v>
      </c>
    </row>
    <row r="96" spans="1:91" s="66" customFormat="1" ht="16.5" customHeight="1">
      <c r="A96" s="57"/>
      <c r="B96" s="58"/>
      <c r="C96" s="59"/>
      <c r="D96" s="168" t="s">
        <v>83</v>
      </c>
      <c r="E96" s="168"/>
      <c r="F96" s="168"/>
      <c r="G96" s="168"/>
      <c r="H96" s="168"/>
      <c r="I96" s="60"/>
      <c r="J96" s="168" t="s">
        <v>84</v>
      </c>
      <c r="K96" s="168"/>
      <c r="L96" s="168"/>
      <c r="M96" s="168"/>
      <c r="N96" s="168"/>
      <c r="O96" s="168"/>
      <c r="P96" s="168"/>
      <c r="Q96" s="168"/>
      <c r="R96" s="168"/>
      <c r="S96" s="168"/>
      <c r="T96" s="168"/>
      <c r="U96" s="168"/>
      <c r="V96" s="168"/>
      <c r="W96" s="168"/>
      <c r="X96" s="168"/>
      <c r="Y96" s="168"/>
      <c r="Z96" s="168"/>
      <c r="AA96" s="168"/>
      <c r="AB96" s="168"/>
      <c r="AC96" s="168"/>
      <c r="AD96" s="168"/>
      <c r="AE96" s="168"/>
      <c r="AF96" s="168"/>
      <c r="AG96" s="169">
        <f>'Ostatní profese'!J30</f>
        <v>0</v>
      </c>
      <c r="AH96" s="170"/>
      <c r="AI96" s="170"/>
      <c r="AJ96" s="170"/>
      <c r="AK96" s="170"/>
      <c r="AL96" s="170"/>
      <c r="AM96" s="170"/>
      <c r="AN96" s="169">
        <f>'Ostatní profese'!J39</f>
        <v>0</v>
      </c>
      <c r="AO96" s="170"/>
      <c r="AP96" s="170"/>
      <c r="AQ96" s="61" t="s">
        <v>79</v>
      </c>
      <c r="AR96" s="58"/>
      <c r="AS96" s="62">
        <v>0</v>
      </c>
      <c r="AT96" s="63">
        <f>ROUND(SUM(AV96:AW96),2)</f>
        <v>256611.89</v>
      </c>
      <c r="AU96" s="64">
        <f>'[1]22-157-2 - Ostatní profese'!P126</f>
        <v>0</v>
      </c>
      <c r="AV96" s="63">
        <f>'[1]22-157-2 - Ostatní profese'!J33</f>
        <v>256611.89</v>
      </c>
      <c r="AW96" s="63">
        <f>'[1]22-157-2 - Ostatní profese'!J34</f>
        <v>0</v>
      </c>
      <c r="AX96" s="63">
        <f>'[1]22-157-2 - Ostatní profese'!J35</f>
        <v>0</v>
      </c>
      <c r="AY96" s="63">
        <f>'[1]22-157-2 - Ostatní profese'!J36</f>
        <v>0</v>
      </c>
      <c r="AZ96" s="63">
        <f>'[1]22-157-2 - Ostatní profese'!F33</f>
        <v>1221961.3999999999</v>
      </c>
      <c r="BA96" s="63">
        <f>'[1]22-157-2 - Ostatní profese'!F34</f>
        <v>0</v>
      </c>
      <c r="BB96" s="63">
        <f>'[1]22-157-2 - Ostatní profese'!F35</f>
        <v>0</v>
      </c>
      <c r="BC96" s="63">
        <f>'[1]22-157-2 - Ostatní profese'!F36</f>
        <v>0</v>
      </c>
      <c r="BD96" s="65">
        <f>'[1]22-157-2 - Ostatní profese'!F37</f>
        <v>0</v>
      </c>
      <c r="BT96" s="67" t="s">
        <v>80</v>
      </c>
      <c r="BV96" s="67" t="s">
        <v>75</v>
      </c>
      <c r="BW96" s="67" t="s">
        <v>85</v>
      </c>
      <c r="BX96" s="67" t="s">
        <v>4</v>
      </c>
      <c r="CL96" s="67" t="s">
        <v>1</v>
      </c>
      <c r="CM96" s="67" t="s">
        <v>82</v>
      </c>
    </row>
    <row r="97" spans="1:91" s="66" customFormat="1" ht="16.5" customHeight="1">
      <c r="A97" s="57"/>
      <c r="B97" s="58"/>
      <c r="C97" s="59"/>
      <c r="D97" s="168" t="s">
        <v>86</v>
      </c>
      <c r="E97" s="168"/>
      <c r="F97" s="168"/>
      <c r="G97" s="168"/>
      <c r="H97" s="168"/>
      <c r="I97" s="60"/>
      <c r="J97" s="168" t="s">
        <v>87</v>
      </c>
      <c r="K97" s="168"/>
      <c r="L97" s="168"/>
      <c r="M97" s="168"/>
      <c r="N97" s="168"/>
      <c r="O97" s="168"/>
      <c r="P97" s="168"/>
      <c r="Q97" s="168"/>
      <c r="R97" s="168"/>
      <c r="S97" s="168"/>
      <c r="T97" s="168"/>
      <c r="U97" s="168"/>
      <c r="V97" s="168"/>
      <c r="W97" s="168"/>
      <c r="X97" s="168"/>
      <c r="Y97" s="168"/>
      <c r="Z97" s="168"/>
      <c r="AA97" s="168"/>
      <c r="AB97" s="168"/>
      <c r="AC97" s="168"/>
      <c r="AD97" s="168"/>
      <c r="AE97" s="168"/>
      <c r="AF97" s="168"/>
      <c r="AG97" s="169">
        <f>'Vedlejší náklady'!J30</f>
        <v>0</v>
      </c>
      <c r="AH97" s="170"/>
      <c r="AI97" s="170"/>
      <c r="AJ97" s="170"/>
      <c r="AK97" s="170"/>
      <c r="AL97" s="170"/>
      <c r="AM97" s="170"/>
      <c r="AN97" s="169">
        <f>'Vedlejší náklady'!J39</f>
        <v>0</v>
      </c>
      <c r="AO97" s="170"/>
      <c r="AP97" s="170"/>
      <c r="AQ97" s="61" t="s">
        <v>79</v>
      </c>
      <c r="AR97" s="58"/>
      <c r="AS97" s="68">
        <v>0</v>
      </c>
      <c r="AT97" s="69">
        <f>ROUND(SUM(AV97:AW97),2)</f>
        <v>29043</v>
      </c>
      <c r="AU97" s="70">
        <f>'[1]22-157-3 - Vedlejší náklady'!P124</f>
        <v>0</v>
      </c>
      <c r="AV97" s="69">
        <f>'[1]22-157-3 - Vedlejší náklady'!J33</f>
        <v>29043</v>
      </c>
      <c r="AW97" s="69">
        <f>'[1]22-157-3 - Vedlejší náklady'!J34</f>
        <v>0</v>
      </c>
      <c r="AX97" s="69">
        <f>'[1]22-157-3 - Vedlejší náklady'!J35</f>
        <v>0</v>
      </c>
      <c r="AY97" s="69">
        <f>'[1]22-157-3 - Vedlejší náklady'!J36</f>
        <v>0</v>
      </c>
      <c r="AZ97" s="69">
        <f>'[1]22-157-3 - Vedlejší náklady'!F33</f>
        <v>138300</v>
      </c>
      <c r="BA97" s="69">
        <f>'[1]22-157-3 - Vedlejší náklady'!F34</f>
        <v>0</v>
      </c>
      <c r="BB97" s="69">
        <f>'[1]22-157-3 - Vedlejší náklady'!F35</f>
        <v>0</v>
      </c>
      <c r="BC97" s="69">
        <f>'[1]22-157-3 - Vedlejší náklady'!F36</f>
        <v>0</v>
      </c>
      <c r="BD97" s="71">
        <f>'[1]22-157-3 - Vedlejší náklady'!F37</f>
        <v>0</v>
      </c>
      <c r="BT97" s="67" t="s">
        <v>80</v>
      </c>
      <c r="BV97" s="67" t="s">
        <v>75</v>
      </c>
      <c r="BW97" s="67" t="s">
        <v>88</v>
      </c>
      <c r="BX97" s="67" t="s">
        <v>4</v>
      </c>
      <c r="CL97" s="67" t="s">
        <v>1</v>
      </c>
      <c r="CM97" s="67" t="s">
        <v>82</v>
      </c>
    </row>
    <row r="98" spans="1:91" s="17" customFormat="1" ht="30" customHeight="1">
      <c r="B98" s="16"/>
      <c r="AR98" s="16"/>
    </row>
    <row r="99" spans="1:91" s="17" customFormat="1" ht="7" customHeight="1">
      <c r="B99" s="28"/>
      <c r="C99" s="29"/>
      <c r="D99" s="29"/>
      <c r="E99" s="29"/>
      <c r="F99" s="29"/>
      <c r="G99" s="29"/>
      <c r="H99" s="29"/>
      <c r="I99" s="29"/>
      <c r="J99" s="29"/>
      <c r="K99" s="29"/>
      <c r="L99" s="29"/>
      <c r="M99" s="29"/>
      <c r="N99" s="29"/>
      <c r="O99" s="29"/>
      <c r="P99" s="29"/>
      <c r="Q99" s="29"/>
      <c r="R99" s="29"/>
      <c r="S99" s="29"/>
      <c r="T99" s="29"/>
      <c r="U99" s="29"/>
      <c r="V99" s="29"/>
      <c r="W99" s="29"/>
      <c r="X99" s="29"/>
      <c r="Y99" s="29"/>
      <c r="Z99" s="29"/>
      <c r="AA99" s="29"/>
      <c r="AB99" s="29"/>
      <c r="AC99" s="29"/>
      <c r="AD99" s="29"/>
      <c r="AE99" s="29"/>
      <c r="AF99" s="29"/>
      <c r="AG99" s="29"/>
      <c r="AH99" s="29"/>
      <c r="AI99" s="29"/>
      <c r="AJ99" s="29"/>
      <c r="AK99" s="29"/>
      <c r="AL99" s="29"/>
      <c r="AM99" s="29"/>
      <c r="AN99" s="29"/>
      <c r="AO99" s="29"/>
      <c r="AP99" s="29"/>
      <c r="AQ99" s="29"/>
      <c r="AR99" s="16"/>
    </row>
  </sheetData>
  <sheetProtection algorithmName="SHA-512" hashValue="kjqGwr9Uf94XJutKz3odE5hj6NO5O2ssBZvrlUQqSP7i8Q/eASFLbLql8D6QmlAUVJt5cOBudhlxBSwxnjs2kg==" saltValue="QWOXvB42jyWRBTQtKEx0Qw==" spinCount="100000" sheet="1" objects="1" scenarios="1"/>
  <mergeCells count="48">
    <mergeCell ref="L28:P28"/>
    <mergeCell ref="W28:AE28"/>
    <mergeCell ref="AK28:AO28"/>
    <mergeCell ref="AR2:BE2"/>
    <mergeCell ref="K5:AO5"/>
    <mergeCell ref="K6:AO6"/>
    <mergeCell ref="E23:AN23"/>
    <mergeCell ref="AK26:AO26"/>
    <mergeCell ref="L29:P29"/>
    <mergeCell ref="W29:AE29"/>
    <mergeCell ref="AK29:AO29"/>
    <mergeCell ref="L30:P30"/>
    <mergeCell ref="W30:AE30"/>
    <mergeCell ref="AK30:AO30"/>
    <mergeCell ref="L85:AO85"/>
    <mergeCell ref="L31:P31"/>
    <mergeCell ref="W31:AE31"/>
    <mergeCell ref="AK31:AO31"/>
    <mergeCell ref="L32:P32"/>
    <mergeCell ref="W32:AE32"/>
    <mergeCell ref="AK32:AO32"/>
    <mergeCell ref="L33:P33"/>
    <mergeCell ref="W33:AE33"/>
    <mergeCell ref="AK33:AO33"/>
    <mergeCell ref="X35:AB35"/>
    <mergeCell ref="AK35:AO3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G94:AM94"/>
    <mergeCell ref="AN94:AP94"/>
    <mergeCell ref="D95:H95"/>
    <mergeCell ref="J95:AF95"/>
    <mergeCell ref="AG95:AM95"/>
    <mergeCell ref="AN95:AP95"/>
    <mergeCell ref="D96:H96"/>
    <mergeCell ref="J96:AF96"/>
    <mergeCell ref="AG96:AM96"/>
    <mergeCell ref="AN96:AP96"/>
    <mergeCell ref="D97:H97"/>
    <mergeCell ref="J97:AF97"/>
    <mergeCell ref="AG97:AM97"/>
    <mergeCell ref="AN97:AP97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99DAF7-D807-4625-8C4E-5A09897094A2}">
  <dimension ref="B2:BM266"/>
  <sheetViews>
    <sheetView workbookViewId="0">
      <selection activeCell="BR252" sqref="BR252"/>
    </sheetView>
  </sheetViews>
  <sheetFormatPr defaultColWidth="8.7265625" defaultRowHeight="14.5"/>
  <cols>
    <col min="1" max="1" width="6.81640625" style="4" customWidth="1"/>
    <col min="2" max="2" width="0.81640625" style="4" customWidth="1"/>
    <col min="3" max="3" width="3.453125" style="4" customWidth="1"/>
    <col min="4" max="4" width="3.54296875" style="4" customWidth="1"/>
    <col min="5" max="5" width="14" style="4" customWidth="1"/>
    <col min="6" max="6" width="41.54296875" style="4" customWidth="1"/>
    <col min="7" max="7" width="6.1796875" style="4" customWidth="1"/>
    <col min="8" max="8" width="11.453125" style="4" customWidth="1"/>
    <col min="9" max="9" width="12.81640625" style="4" customWidth="1"/>
    <col min="10" max="11" width="18.26953125" style="4" customWidth="1"/>
    <col min="12" max="12" width="7.54296875" style="4" customWidth="1"/>
    <col min="13" max="13" width="8.81640625" style="4" hidden="1" customWidth="1"/>
    <col min="14" max="14" width="8.7265625" style="4"/>
    <col min="15" max="20" width="11.54296875" style="4" hidden="1" customWidth="1"/>
    <col min="21" max="21" width="13.453125" style="4" hidden="1" customWidth="1"/>
    <col min="22" max="22" width="10.1796875" style="4" hidden="1" customWidth="1"/>
    <col min="23" max="23" width="13.453125" style="4" hidden="1" customWidth="1"/>
    <col min="24" max="24" width="10.1796875" style="4" hidden="1" customWidth="1"/>
    <col min="25" max="25" width="12.26953125" style="4" hidden="1" customWidth="1"/>
    <col min="26" max="26" width="9" style="4" hidden="1" customWidth="1"/>
    <col min="27" max="27" width="12.26953125" style="4" hidden="1" customWidth="1"/>
    <col min="28" max="28" width="13.453125" style="4" hidden="1" customWidth="1"/>
    <col min="29" max="29" width="9" style="4" hidden="1" customWidth="1"/>
    <col min="30" max="30" width="12.26953125" style="4" hidden="1" customWidth="1"/>
    <col min="31" max="31" width="13.453125" style="4" hidden="1" customWidth="1"/>
    <col min="32" max="66" width="0" style="4" hidden="1" customWidth="1"/>
    <col min="67" max="16384" width="8.7265625" style="4"/>
  </cols>
  <sheetData>
    <row r="2" spans="2:46" ht="37" customHeight="1">
      <c r="L2" s="195" t="s">
        <v>5</v>
      </c>
      <c r="M2" s="196"/>
      <c r="N2" s="196"/>
      <c r="O2" s="196"/>
      <c r="P2" s="196"/>
      <c r="Q2" s="196"/>
      <c r="R2" s="196"/>
      <c r="S2" s="196"/>
      <c r="T2" s="196"/>
      <c r="U2" s="196"/>
      <c r="V2" s="196"/>
      <c r="AT2" s="5" t="s">
        <v>81</v>
      </c>
    </row>
    <row r="3" spans="2:46" ht="7" customHeight="1">
      <c r="B3" s="6"/>
      <c r="C3" s="7"/>
      <c r="D3" s="7"/>
      <c r="E3" s="7"/>
      <c r="F3" s="7"/>
      <c r="G3" s="7"/>
      <c r="H3" s="7"/>
      <c r="I3" s="7"/>
      <c r="J3" s="7"/>
      <c r="K3" s="7"/>
      <c r="L3" s="8"/>
      <c r="AT3" s="5" t="s">
        <v>82</v>
      </c>
    </row>
    <row r="4" spans="2:46" ht="25" customHeight="1">
      <c r="B4" s="8"/>
      <c r="D4" s="9" t="s">
        <v>89</v>
      </c>
      <c r="L4" s="8"/>
      <c r="M4" s="72" t="s">
        <v>10</v>
      </c>
      <c r="AT4" s="5" t="s">
        <v>3</v>
      </c>
    </row>
    <row r="5" spans="2:46" ht="7" customHeight="1">
      <c r="B5" s="8"/>
      <c r="L5" s="8"/>
    </row>
    <row r="6" spans="2:46" ht="12" customHeight="1">
      <c r="B6" s="8"/>
      <c r="D6" s="13" t="s">
        <v>14</v>
      </c>
      <c r="L6" s="8"/>
    </row>
    <row r="7" spans="2:46" ht="16.5" customHeight="1">
      <c r="B7" s="8"/>
      <c r="E7" s="203" t="str">
        <f>'[1]Rekapitulace stavby'!K6</f>
        <v>Stavební úpravy pavilonu pro vybudování laboratoře SOŠ a SOU</v>
      </c>
      <c r="F7" s="204"/>
      <c r="G7" s="204"/>
      <c r="H7" s="204"/>
      <c r="L7" s="8"/>
    </row>
    <row r="8" spans="2:46" s="17" customFormat="1" ht="12" customHeight="1">
      <c r="B8" s="16"/>
      <c r="D8" s="13" t="s">
        <v>90</v>
      </c>
      <c r="L8" s="16"/>
    </row>
    <row r="9" spans="2:46" s="17" customFormat="1" ht="16.5" customHeight="1">
      <c r="B9" s="16"/>
      <c r="E9" s="185" t="s">
        <v>91</v>
      </c>
      <c r="F9" s="202"/>
      <c r="G9" s="202"/>
      <c r="H9" s="202"/>
      <c r="L9" s="16"/>
    </row>
    <row r="10" spans="2:46" s="17" customFormat="1">
      <c r="B10" s="16"/>
      <c r="L10" s="16"/>
    </row>
    <row r="11" spans="2:46" s="17" customFormat="1" ht="12" customHeight="1">
      <c r="B11" s="16"/>
      <c r="D11" s="13" t="s">
        <v>16</v>
      </c>
      <c r="F11" s="14" t="s">
        <v>1</v>
      </c>
      <c r="I11" s="13" t="s">
        <v>17</v>
      </c>
      <c r="J11" s="14" t="s">
        <v>1</v>
      </c>
      <c r="L11" s="16"/>
    </row>
    <row r="12" spans="2:46" s="17" customFormat="1" ht="12" customHeight="1">
      <c r="B12" s="16"/>
      <c r="D12" s="13" t="s">
        <v>18</v>
      </c>
      <c r="F12" s="14" t="s">
        <v>19</v>
      </c>
      <c r="I12" s="13" t="s">
        <v>20</v>
      </c>
      <c r="J12" s="73" t="str">
        <f>'[1]Rekapitulace stavby'!AN8</f>
        <v>19. 6. 2022</v>
      </c>
      <c r="L12" s="16"/>
    </row>
    <row r="13" spans="2:46" s="17" customFormat="1" ht="10.9" customHeight="1">
      <c r="B13" s="16"/>
      <c r="L13" s="16"/>
    </row>
    <row r="14" spans="2:46" s="17" customFormat="1" ht="12" customHeight="1">
      <c r="B14" s="16"/>
      <c r="D14" s="13" t="s">
        <v>22</v>
      </c>
      <c r="I14" s="13" t="s">
        <v>23</v>
      </c>
      <c r="J14" s="14" t="s">
        <v>1</v>
      </c>
      <c r="L14" s="16"/>
    </row>
    <row r="15" spans="2:46" s="17" customFormat="1" ht="18" customHeight="1">
      <c r="B15" s="16"/>
      <c r="E15" s="14" t="s">
        <v>24</v>
      </c>
      <c r="I15" s="13" t="s">
        <v>25</v>
      </c>
      <c r="J15" s="14" t="s">
        <v>1</v>
      </c>
      <c r="L15" s="16"/>
    </row>
    <row r="16" spans="2:46" s="17" customFormat="1" ht="7" customHeight="1">
      <c r="B16" s="16"/>
      <c r="L16" s="16"/>
    </row>
    <row r="17" spans="2:12" s="17" customFormat="1" ht="12" customHeight="1">
      <c r="B17" s="16"/>
      <c r="D17" s="13" t="s">
        <v>26</v>
      </c>
      <c r="I17" s="13" t="s">
        <v>23</v>
      </c>
      <c r="J17" s="14" t="str">
        <f>'[1]Rekapitulace stavby'!AN13</f>
        <v/>
      </c>
      <c r="L17" s="16"/>
    </row>
    <row r="18" spans="2:12" s="17" customFormat="1" ht="18" customHeight="1">
      <c r="B18" s="16"/>
      <c r="E18" s="197" t="str">
        <f>'[1]Rekapitulace stavby'!E14</f>
        <v xml:space="preserve"> </v>
      </c>
      <c r="F18" s="197"/>
      <c r="G18" s="197"/>
      <c r="H18" s="197"/>
      <c r="I18" s="13" t="s">
        <v>25</v>
      </c>
      <c r="J18" s="14" t="str">
        <f>'[1]Rekapitulace stavby'!AN14</f>
        <v/>
      </c>
      <c r="L18" s="16"/>
    </row>
    <row r="19" spans="2:12" s="17" customFormat="1" ht="7" customHeight="1">
      <c r="B19" s="16"/>
      <c r="L19" s="16"/>
    </row>
    <row r="20" spans="2:12" s="17" customFormat="1" ht="12" customHeight="1">
      <c r="B20" s="16"/>
      <c r="D20" s="13" t="s">
        <v>28</v>
      </c>
      <c r="I20" s="13" t="s">
        <v>23</v>
      </c>
      <c r="J20" s="14" t="str">
        <f>IF('[1]Rekapitulace stavby'!AN16="","",'[1]Rekapitulace stavby'!AN16)</f>
        <v/>
      </c>
      <c r="L20" s="16"/>
    </row>
    <row r="21" spans="2:12" s="17" customFormat="1" ht="18" customHeight="1">
      <c r="B21" s="16"/>
      <c r="E21" s="14" t="str">
        <f>IF('[1]Rekapitulace stavby'!E17="","",'[1]Rekapitulace stavby'!E17)</f>
        <v xml:space="preserve"> </v>
      </c>
      <c r="I21" s="13" t="s">
        <v>25</v>
      </c>
      <c r="J21" s="14" t="str">
        <f>IF('[1]Rekapitulace stavby'!AN17="","",'[1]Rekapitulace stavby'!AN17)</f>
        <v/>
      </c>
      <c r="L21" s="16"/>
    </row>
    <row r="22" spans="2:12" s="17" customFormat="1" ht="7" customHeight="1">
      <c r="B22" s="16"/>
      <c r="L22" s="16"/>
    </row>
    <row r="23" spans="2:12" s="17" customFormat="1" ht="12" customHeight="1">
      <c r="B23" s="16"/>
      <c r="D23" s="13" t="s">
        <v>30</v>
      </c>
      <c r="I23" s="13" t="s">
        <v>23</v>
      </c>
      <c r="J23" s="14" t="str">
        <f>IF('[1]Rekapitulace stavby'!AN19="","",'[1]Rekapitulace stavby'!AN19)</f>
        <v/>
      </c>
      <c r="L23" s="16"/>
    </row>
    <row r="24" spans="2:12" s="17" customFormat="1" ht="18" customHeight="1">
      <c r="B24" s="16"/>
      <c r="E24" s="14" t="str">
        <f>IF('[1]Rekapitulace stavby'!E20="","",'[1]Rekapitulace stavby'!E20)</f>
        <v xml:space="preserve"> </v>
      </c>
      <c r="I24" s="13" t="s">
        <v>25</v>
      </c>
      <c r="J24" s="14" t="str">
        <f>IF('[1]Rekapitulace stavby'!AN20="","",'[1]Rekapitulace stavby'!AN20)</f>
        <v/>
      </c>
      <c r="L24" s="16"/>
    </row>
    <row r="25" spans="2:12" s="17" customFormat="1" ht="7" customHeight="1">
      <c r="B25" s="16"/>
      <c r="L25" s="16"/>
    </row>
    <row r="26" spans="2:12" s="17" customFormat="1" ht="12" customHeight="1">
      <c r="B26" s="16"/>
      <c r="D26" s="13" t="s">
        <v>31</v>
      </c>
      <c r="L26" s="16"/>
    </row>
    <row r="27" spans="2:12" s="75" customFormat="1" ht="23.25" customHeight="1">
      <c r="B27" s="74"/>
      <c r="E27" s="199" t="s">
        <v>92</v>
      </c>
      <c r="F27" s="199"/>
      <c r="G27" s="199"/>
      <c r="H27" s="199"/>
      <c r="L27" s="74"/>
    </row>
    <row r="28" spans="2:12" s="17" customFormat="1" ht="7" customHeight="1">
      <c r="B28" s="16"/>
      <c r="L28" s="16"/>
    </row>
    <row r="29" spans="2:12" s="17" customFormat="1" ht="7" customHeight="1">
      <c r="B29" s="16"/>
      <c r="D29" s="38"/>
      <c r="E29" s="38"/>
      <c r="F29" s="38"/>
      <c r="G29" s="38"/>
      <c r="H29" s="38"/>
      <c r="I29" s="38"/>
      <c r="J29" s="38"/>
      <c r="K29" s="38"/>
      <c r="L29" s="16"/>
    </row>
    <row r="30" spans="2:12" s="17" customFormat="1" ht="25.4" customHeight="1">
      <c r="B30" s="16"/>
      <c r="D30" s="76" t="s">
        <v>33</v>
      </c>
      <c r="J30" s="77">
        <f>ROUND(J133, 2)</f>
        <v>0</v>
      </c>
      <c r="L30" s="16"/>
    </row>
    <row r="31" spans="2:12" s="17" customFormat="1" ht="7" customHeight="1">
      <c r="B31" s="16"/>
      <c r="D31" s="38"/>
      <c r="E31" s="38"/>
      <c r="F31" s="38"/>
      <c r="G31" s="38"/>
      <c r="H31" s="38"/>
      <c r="I31" s="38"/>
      <c r="J31" s="38"/>
      <c r="K31" s="38"/>
      <c r="L31" s="16"/>
    </row>
    <row r="32" spans="2:12" s="17" customFormat="1" ht="14.5" customHeight="1">
      <c r="B32" s="16"/>
      <c r="F32" s="78" t="s">
        <v>35</v>
      </c>
      <c r="I32" s="78" t="s">
        <v>34</v>
      </c>
      <c r="J32" s="78" t="s">
        <v>36</v>
      </c>
      <c r="L32" s="16"/>
    </row>
    <row r="33" spans="2:12" s="17" customFormat="1" ht="14.5" customHeight="1">
      <c r="B33" s="16"/>
      <c r="D33" s="79" t="s">
        <v>37</v>
      </c>
      <c r="E33" s="13" t="s">
        <v>38</v>
      </c>
      <c r="F33" s="80">
        <f>ROUND((SUM(BE133:BE265)),  2)</f>
        <v>0</v>
      </c>
      <c r="I33" s="81">
        <v>0.21</v>
      </c>
      <c r="J33" s="80">
        <f>ROUND(((SUM(BE133:BE265))*I33),  2)</f>
        <v>0</v>
      </c>
      <c r="L33" s="16"/>
    </row>
    <row r="34" spans="2:12" s="17" customFormat="1" ht="14.5" customHeight="1">
      <c r="B34" s="16"/>
      <c r="E34" s="13" t="s">
        <v>39</v>
      </c>
      <c r="F34" s="80">
        <f>ROUND((SUM(BF133:BF265)),  2)</f>
        <v>0</v>
      </c>
      <c r="I34" s="81">
        <v>0.15</v>
      </c>
      <c r="J34" s="80">
        <f>ROUND(((SUM(BF133:BF265))*I34),  2)</f>
        <v>0</v>
      </c>
      <c r="L34" s="16"/>
    </row>
    <row r="35" spans="2:12" s="17" customFormat="1" ht="14.5" hidden="1" customHeight="1">
      <c r="B35" s="16"/>
      <c r="E35" s="13" t="s">
        <v>40</v>
      </c>
      <c r="F35" s="80">
        <f>ROUND((SUM(BG133:BG265)),  2)</f>
        <v>0</v>
      </c>
      <c r="I35" s="81">
        <v>0.21</v>
      </c>
      <c r="J35" s="80">
        <f>0</f>
        <v>0</v>
      </c>
      <c r="L35" s="16"/>
    </row>
    <row r="36" spans="2:12" s="17" customFormat="1" ht="14.5" hidden="1" customHeight="1">
      <c r="B36" s="16"/>
      <c r="E36" s="13" t="s">
        <v>41</v>
      </c>
      <c r="F36" s="80">
        <f>ROUND((SUM(BH133:BH265)),  2)</f>
        <v>0</v>
      </c>
      <c r="I36" s="81">
        <v>0.15</v>
      </c>
      <c r="J36" s="80">
        <f>0</f>
        <v>0</v>
      </c>
      <c r="L36" s="16"/>
    </row>
    <row r="37" spans="2:12" s="17" customFormat="1" ht="14.5" hidden="1" customHeight="1">
      <c r="B37" s="16"/>
      <c r="E37" s="13" t="s">
        <v>42</v>
      </c>
      <c r="F37" s="80">
        <f>ROUND((SUM(BI133:BI265)),  2)</f>
        <v>0</v>
      </c>
      <c r="I37" s="81">
        <v>0</v>
      </c>
      <c r="J37" s="80">
        <f>0</f>
        <v>0</v>
      </c>
      <c r="L37" s="16"/>
    </row>
    <row r="38" spans="2:12" s="17" customFormat="1" ht="7" customHeight="1">
      <c r="B38" s="16"/>
      <c r="L38" s="16"/>
    </row>
    <row r="39" spans="2:12" s="17" customFormat="1" ht="25.4" customHeight="1">
      <c r="B39" s="16"/>
      <c r="D39" s="22" t="s">
        <v>43</v>
      </c>
      <c r="E39" s="23"/>
      <c r="F39" s="23"/>
      <c r="G39" s="82" t="s">
        <v>44</v>
      </c>
      <c r="H39" s="24" t="s">
        <v>45</v>
      </c>
      <c r="I39" s="23"/>
      <c r="J39" s="83">
        <f>SUM(J30:J37)</f>
        <v>0</v>
      </c>
      <c r="K39" s="84"/>
      <c r="L39" s="16"/>
    </row>
    <row r="40" spans="2:12" s="17" customFormat="1" ht="14.5" customHeight="1">
      <c r="B40" s="16"/>
      <c r="L40" s="16"/>
    </row>
    <row r="41" spans="2:12" ht="10.5" customHeight="1">
      <c r="B41" s="8"/>
      <c r="L41" s="8"/>
    </row>
    <row r="42" spans="2:12" ht="14.5" hidden="1" customHeight="1">
      <c r="B42" s="8"/>
      <c r="L42" s="8"/>
    </row>
    <row r="43" spans="2:12" ht="14.5" hidden="1" customHeight="1">
      <c r="B43" s="8"/>
      <c r="L43" s="8"/>
    </row>
    <row r="44" spans="2:12" ht="14.5" hidden="1" customHeight="1">
      <c r="B44" s="8"/>
      <c r="L44" s="8"/>
    </row>
    <row r="45" spans="2:12" ht="14.5" hidden="1" customHeight="1">
      <c r="B45" s="8"/>
      <c r="L45" s="8"/>
    </row>
    <row r="46" spans="2:12" ht="14.5" hidden="1" customHeight="1">
      <c r="B46" s="8"/>
      <c r="L46" s="8"/>
    </row>
    <row r="47" spans="2:12" ht="14.5" hidden="1" customHeight="1">
      <c r="B47" s="8"/>
      <c r="L47" s="8"/>
    </row>
    <row r="48" spans="2:12" ht="14.5" hidden="1" customHeight="1">
      <c r="B48" s="8"/>
      <c r="L48" s="8"/>
    </row>
    <row r="49" spans="2:12" ht="14.5" hidden="1" customHeight="1">
      <c r="B49" s="8"/>
      <c r="L49" s="8"/>
    </row>
    <row r="50" spans="2:12" s="17" customFormat="1" ht="14.5" customHeight="1">
      <c r="B50" s="16"/>
      <c r="D50" s="25" t="s">
        <v>46</v>
      </c>
      <c r="E50" s="26"/>
      <c r="F50" s="26"/>
      <c r="G50" s="25" t="s">
        <v>47</v>
      </c>
      <c r="H50" s="26"/>
      <c r="I50" s="26"/>
      <c r="J50" s="26"/>
      <c r="K50" s="26"/>
      <c r="L50" s="16"/>
    </row>
    <row r="51" spans="2:12">
      <c r="B51" s="8"/>
      <c r="L51" s="8"/>
    </row>
    <row r="52" spans="2:12" ht="10.5" customHeight="1">
      <c r="B52" s="8"/>
      <c r="L52" s="8"/>
    </row>
    <row r="53" spans="2:12" hidden="1">
      <c r="B53" s="8"/>
      <c r="L53" s="8"/>
    </row>
    <row r="54" spans="2:12" hidden="1">
      <c r="B54" s="8"/>
      <c r="L54" s="8"/>
    </row>
    <row r="55" spans="2:12" hidden="1">
      <c r="B55" s="8"/>
      <c r="L55" s="8"/>
    </row>
    <row r="56" spans="2:12" hidden="1">
      <c r="B56" s="8"/>
      <c r="L56" s="8"/>
    </row>
    <row r="57" spans="2:12" hidden="1">
      <c r="B57" s="8"/>
      <c r="L57" s="8"/>
    </row>
    <row r="58" spans="2:12" hidden="1">
      <c r="B58" s="8"/>
      <c r="L58" s="8"/>
    </row>
    <row r="59" spans="2:12" hidden="1">
      <c r="B59" s="8"/>
      <c r="L59" s="8"/>
    </row>
    <row r="60" spans="2:12" hidden="1">
      <c r="B60" s="8"/>
      <c r="L60" s="8"/>
    </row>
    <row r="61" spans="2:12" s="17" customFormat="1">
      <c r="B61" s="16"/>
      <c r="D61" s="27" t="s">
        <v>48</v>
      </c>
      <c r="E61" s="19"/>
      <c r="F61" s="85" t="s">
        <v>49</v>
      </c>
      <c r="G61" s="27" t="s">
        <v>48</v>
      </c>
      <c r="H61" s="19"/>
      <c r="I61" s="19"/>
      <c r="J61" s="86" t="s">
        <v>49</v>
      </c>
      <c r="K61" s="19"/>
      <c r="L61" s="16"/>
    </row>
    <row r="62" spans="2:12">
      <c r="B62" s="8"/>
      <c r="L62" s="8"/>
    </row>
    <row r="63" spans="2:12" ht="7.5" customHeight="1">
      <c r="B63" s="8"/>
      <c r="L63" s="8"/>
    </row>
    <row r="64" spans="2:12" hidden="1">
      <c r="B64" s="8"/>
      <c r="L64" s="8"/>
    </row>
    <row r="65" spans="2:12" s="17" customFormat="1">
      <c r="B65" s="16"/>
      <c r="D65" s="25" t="s">
        <v>50</v>
      </c>
      <c r="E65" s="26"/>
      <c r="F65" s="26"/>
      <c r="G65" s="25" t="s">
        <v>51</v>
      </c>
      <c r="H65" s="26"/>
      <c r="I65" s="26"/>
      <c r="J65" s="26"/>
      <c r="K65" s="26"/>
      <c r="L65" s="16"/>
    </row>
    <row r="66" spans="2:12">
      <c r="B66" s="8"/>
      <c r="L66" s="8"/>
    </row>
    <row r="67" spans="2:12" ht="13.5" customHeight="1">
      <c r="B67" s="8"/>
      <c r="L67" s="8"/>
    </row>
    <row r="68" spans="2:12" hidden="1">
      <c r="B68" s="8"/>
      <c r="L68" s="8"/>
    </row>
    <row r="69" spans="2:12" hidden="1">
      <c r="B69" s="8"/>
      <c r="L69" s="8"/>
    </row>
    <row r="70" spans="2:12" hidden="1">
      <c r="B70" s="8"/>
      <c r="L70" s="8"/>
    </row>
    <row r="71" spans="2:12" hidden="1">
      <c r="B71" s="8"/>
      <c r="L71" s="8"/>
    </row>
    <row r="72" spans="2:12" hidden="1">
      <c r="B72" s="8"/>
      <c r="L72" s="8"/>
    </row>
    <row r="73" spans="2:12" hidden="1">
      <c r="B73" s="8"/>
      <c r="L73" s="8"/>
    </row>
    <row r="74" spans="2:12" hidden="1">
      <c r="B74" s="8"/>
      <c r="L74" s="8"/>
    </row>
    <row r="75" spans="2:12" hidden="1">
      <c r="B75" s="8"/>
      <c r="L75" s="8"/>
    </row>
    <row r="76" spans="2:12" s="17" customFormat="1">
      <c r="B76" s="16"/>
      <c r="D76" s="27" t="s">
        <v>48</v>
      </c>
      <c r="E76" s="19"/>
      <c r="F76" s="85" t="s">
        <v>49</v>
      </c>
      <c r="G76" s="27" t="s">
        <v>48</v>
      </c>
      <c r="H76" s="19"/>
      <c r="I76" s="19"/>
      <c r="J76" s="86" t="s">
        <v>49</v>
      </c>
      <c r="K76" s="19"/>
      <c r="L76" s="16"/>
    </row>
    <row r="77" spans="2:12" s="17" customFormat="1" ht="14.5" customHeight="1">
      <c r="B77" s="28"/>
      <c r="C77" s="29"/>
      <c r="D77" s="29"/>
      <c r="E77" s="29"/>
      <c r="F77" s="29"/>
      <c r="G77" s="29"/>
      <c r="H77" s="29"/>
      <c r="I77" s="29"/>
      <c r="J77" s="29"/>
      <c r="K77" s="29"/>
      <c r="L77" s="16"/>
    </row>
    <row r="81" spans="2:47" s="17" customFormat="1" ht="7" customHeight="1">
      <c r="B81" s="30"/>
      <c r="C81" s="31"/>
      <c r="D81" s="31"/>
      <c r="E81" s="31"/>
      <c r="F81" s="31"/>
      <c r="G81" s="31"/>
      <c r="H81" s="31"/>
      <c r="I81" s="31"/>
      <c r="J81" s="31"/>
      <c r="K81" s="31"/>
      <c r="L81" s="16"/>
    </row>
    <row r="82" spans="2:47" s="17" customFormat="1" ht="25" customHeight="1">
      <c r="B82" s="16"/>
      <c r="C82" s="9" t="s">
        <v>93</v>
      </c>
      <c r="L82" s="16"/>
    </row>
    <row r="83" spans="2:47" s="17" customFormat="1" ht="7" customHeight="1">
      <c r="B83" s="16"/>
      <c r="L83" s="16"/>
    </row>
    <row r="84" spans="2:47" s="17" customFormat="1" ht="12" customHeight="1">
      <c r="B84" s="16"/>
      <c r="C84" s="13" t="s">
        <v>14</v>
      </c>
      <c r="L84" s="16"/>
    </row>
    <row r="85" spans="2:47" s="17" customFormat="1" ht="16.5" customHeight="1">
      <c r="B85" s="16"/>
      <c r="E85" s="203" t="str">
        <f>E7</f>
        <v>Stavební úpravy pavilonu pro vybudování laboratoře SOŠ a SOU</v>
      </c>
      <c r="F85" s="204"/>
      <c r="G85" s="204"/>
      <c r="H85" s="204"/>
      <c r="L85" s="16"/>
    </row>
    <row r="86" spans="2:47" s="17" customFormat="1" ht="12" customHeight="1">
      <c r="B86" s="16"/>
      <c r="C86" s="13" t="s">
        <v>90</v>
      </c>
      <c r="L86" s="16"/>
    </row>
    <row r="87" spans="2:47" s="17" customFormat="1" ht="16.5" customHeight="1">
      <c r="B87" s="16"/>
      <c r="E87" s="185" t="str">
        <f>E9</f>
        <v>22-157-1 - Bourací a stavební práce</v>
      </c>
      <c r="F87" s="202"/>
      <c r="G87" s="202"/>
      <c r="H87" s="202"/>
      <c r="L87" s="16"/>
    </row>
    <row r="88" spans="2:47" s="17" customFormat="1" ht="7" customHeight="1">
      <c r="B88" s="16"/>
      <c r="L88" s="16"/>
    </row>
    <row r="89" spans="2:47" s="17" customFormat="1" ht="12" customHeight="1">
      <c r="B89" s="16"/>
      <c r="C89" s="13" t="s">
        <v>18</v>
      </c>
      <c r="F89" s="14" t="str">
        <f>F12</f>
        <v>Neratovice</v>
      </c>
      <c r="I89" s="13" t="s">
        <v>20</v>
      </c>
      <c r="J89" s="73" t="str">
        <f>IF(J12="","",J12)</f>
        <v>19. 6. 2022</v>
      </c>
      <c r="L89" s="16"/>
    </row>
    <row r="90" spans="2:47" s="17" customFormat="1" ht="7" customHeight="1">
      <c r="B90" s="16"/>
      <c r="L90" s="16"/>
    </row>
    <row r="91" spans="2:47" s="17" customFormat="1" ht="15.25" customHeight="1">
      <c r="B91" s="16"/>
      <c r="C91" s="13" t="s">
        <v>22</v>
      </c>
      <c r="F91" s="14" t="str">
        <f>E15</f>
        <v>SOŠ a SOU Neratovice</v>
      </c>
      <c r="I91" s="13" t="s">
        <v>28</v>
      </c>
      <c r="J91" s="87" t="str">
        <f>E21</f>
        <v xml:space="preserve"> </v>
      </c>
      <c r="L91" s="16"/>
    </row>
    <row r="92" spans="2:47" s="17" customFormat="1" ht="15.25" customHeight="1">
      <c r="B92" s="16"/>
      <c r="C92" s="13" t="s">
        <v>26</v>
      </c>
      <c r="F92" s="14" t="str">
        <f>IF(E18="","",E18)</f>
        <v xml:space="preserve"> </v>
      </c>
      <c r="I92" s="13" t="s">
        <v>30</v>
      </c>
      <c r="J92" s="87" t="str">
        <f>E24</f>
        <v xml:space="preserve"> </v>
      </c>
      <c r="L92" s="16"/>
    </row>
    <row r="93" spans="2:47" s="17" customFormat="1" ht="10.4" customHeight="1">
      <c r="B93" s="16"/>
      <c r="L93" s="16"/>
    </row>
    <row r="94" spans="2:47" s="17" customFormat="1" ht="29.25" customHeight="1">
      <c r="B94" s="16"/>
      <c r="C94" s="88" t="s">
        <v>94</v>
      </c>
      <c r="J94" s="89" t="s">
        <v>95</v>
      </c>
      <c r="L94" s="16"/>
    </row>
    <row r="95" spans="2:47" s="17" customFormat="1" ht="10.4" customHeight="1">
      <c r="B95" s="16"/>
      <c r="L95" s="16"/>
    </row>
    <row r="96" spans="2:47" s="17" customFormat="1" ht="22.9" customHeight="1">
      <c r="B96" s="16"/>
      <c r="C96" s="90" t="s">
        <v>96</v>
      </c>
      <c r="J96" s="77">
        <f>J133</f>
        <v>0</v>
      </c>
      <c r="L96" s="16"/>
      <c r="AU96" s="5" t="s">
        <v>97</v>
      </c>
    </row>
    <row r="97" spans="2:12" s="92" customFormat="1" ht="25" customHeight="1">
      <c r="B97" s="91"/>
      <c r="D97" s="93" t="s">
        <v>98</v>
      </c>
      <c r="E97" s="94"/>
      <c r="F97" s="94"/>
      <c r="G97" s="94"/>
      <c r="H97" s="94"/>
      <c r="I97" s="94"/>
      <c r="J97" s="95">
        <f>J134</f>
        <v>0</v>
      </c>
      <c r="L97" s="91"/>
    </row>
    <row r="98" spans="2:12" s="97" customFormat="1" ht="19.899999999999999" customHeight="1">
      <c r="B98" s="96"/>
      <c r="D98" s="98" t="s">
        <v>99</v>
      </c>
      <c r="E98" s="99"/>
      <c r="F98" s="99"/>
      <c r="G98" s="99"/>
      <c r="H98" s="99"/>
      <c r="I98" s="99"/>
      <c r="J98" s="100">
        <f>J135</f>
        <v>0</v>
      </c>
      <c r="L98" s="96"/>
    </row>
    <row r="99" spans="2:12" s="97" customFormat="1" ht="19.899999999999999" customHeight="1">
      <c r="B99" s="96"/>
      <c r="D99" s="98" t="s">
        <v>100</v>
      </c>
      <c r="E99" s="99"/>
      <c r="F99" s="99"/>
      <c r="G99" s="99"/>
      <c r="H99" s="99"/>
      <c r="I99" s="99"/>
      <c r="J99" s="100">
        <f>J143</f>
        <v>0</v>
      </c>
      <c r="L99" s="96"/>
    </row>
    <row r="100" spans="2:12" s="97" customFormat="1" ht="19.899999999999999" customHeight="1">
      <c r="B100" s="96"/>
      <c r="D100" s="98" t="s">
        <v>101</v>
      </c>
      <c r="E100" s="99"/>
      <c r="F100" s="99"/>
      <c r="G100" s="99"/>
      <c r="H100" s="99"/>
      <c r="I100" s="99"/>
      <c r="J100" s="100">
        <f>J148</f>
        <v>0</v>
      </c>
      <c r="L100" s="96"/>
    </row>
    <row r="101" spans="2:12" s="97" customFormat="1" ht="19.899999999999999" customHeight="1">
      <c r="B101" s="96"/>
      <c r="D101" s="98" t="s">
        <v>102</v>
      </c>
      <c r="E101" s="99"/>
      <c r="F101" s="99"/>
      <c r="G101" s="99"/>
      <c r="H101" s="99"/>
      <c r="I101" s="99"/>
      <c r="J101" s="100">
        <f>J164</f>
        <v>0</v>
      </c>
      <c r="L101" s="96"/>
    </row>
    <row r="102" spans="2:12" s="97" customFormat="1" ht="19.899999999999999" customHeight="1">
      <c r="B102" s="96"/>
      <c r="D102" s="98" t="s">
        <v>103</v>
      </c>
      <c r="E102" s="99"/>
      <c r="F102" s="99"/>
      <c r="G102" s="99"/>
      <c r="H102" s="99"/>
      <c r="I102" s="99"/>
      <c r="J102" s="100">
        <f>J176</f>
        <v>0</v>
      </c>
      <c r="L102" s="96"/>
    </row>
    <row r="103" spans="2:12" s="97" customFormat="1" ht="19.899999999999999" customHeight="1">
      <c r="B103" s="96"/>
      <c r="D103" s="98" t="s">
        <v>104</v>
      </c>
      <c r="E103" s="99"/>
      <c r="F103" s="99"/>
      <c r="G103" s="99"/>
      <c r="H103" s="99"/>
      <c r="I103" s="99"/>
      <c r="J103" s="100">
        <f>J182</f>
        <v>0</v>
      </c>
      <c r="L103" s="96"/>
    </row>
    <row r="104" spans="2:12" s="92" customFormat="1" ht="25" customHeight="1">
      <c r="B104" s="91"/>
      <c r="D104" s="93" t="s">
        <v>105</v>
      </c>
      <c r="E104" s="94"/>
      <c r="F104" s="94"/>
      <c r="G104" s="94"/>
      <c r="H104" s="94"/>
      <c r="I104" s="94"/>
      <c r="J104" s="95">
        <f>J184</f>
        <v>0</v>
      </c>
      <c r="L104" s="91"/>
    </row>
    <row r="105" spans="2:12" s="97" customFormat="1" ht="19.899999999999999" customHeight="1">
      <c r="B105" s="96"/>
      <c r="D105" s="98" t="s">
        <v>106</v>
      </c>
      <c r="E105" s="99"/>
      <c r="F105" s="99"/>
      <c r="G105" s="99"/>
      <c r="H105" s="99"/>
      <c r="I105" s="99"/>
      <c r="J105" s="100">
        <f>J185</f>
        <v>0</v>
      </c>
      <c r="L105" s="96"/>
    </row>
    <row r="106" spans="2:12" s="97" customFormat="1" ht="19.899999999999999" customHeight="1">
      <c r="B106" s="96"/>
      <c r="D106" s="98" t="s">
        <v>107</v>
      </c>
      <c r="E106" s="99"/>
      <c r="F106" s="99"/>
      <c r="G106" s="99"/>
      <c r="H106" s="99"/>
      <c r="I106" s="99"/>
      <c r="J106" s="100">
        <f>J198</f>
        <v>0</v>
      </c>
      <c r="L106" s="96"/>
    </row>
    <row r="107" spans="2:12" s="97" customFormat="1" ht="19.899999999999999" customHeight="1">
      <c r="B107" s="96"/>
      <c r="D107" s="98" t="s">
        <v>108</v>
      </c>
      <c r="E107" s="99"/>
      <c r="F107" s="99"/>
      <c r="G107" s="99"/>
      <c r="H107" s="99"/>
      <c r="I107" s="99"/>
      <c r="J107" s="100">
        <f>J206</f>
        <v>0</v>
      </c>
      <c r="L107" s="96"/>
    </row>
    <row r="108" spans="2:12" s="97" customFormat="1" ht="19.899999999999999" customHeight="1">
      <c r="B108" s="96"/>
      <c r="D108" s="98" t="s">
        <v>109</v>
      </c>
      <c r="E108" s="99"/>
      <c r="F108" s="99"/>
      <c r="G108" s="99"/>
      <c r="H108" s="99"/>
      <c r="I108" s="99"/>
      <c r="J108" s="100">
        <f>J208</f>
        <v>0</v>
      </c>
      <c r="L108" s="96"/>
    </row>
    <row r="109" spans="2:12" s="97" customFormat="1" ht="19.899999999999999" customHeight="1">
      <c r="B109" s="96"/>
      <c r="D109" s="98" t="s">
        <v>110</v>
      </c>
      <c r="E109" s="99"/>
      <c r="F109" s="99"/>
      <c r="G109" s="99"/>
      <c r="H109" s="99"/>
      <c r="I109" s="99"/>
      <c r="J109" s="100">
        <f>J213</f>
        <v>0</v>
      </c>
      <c r="L109" s="96"/>
    </row>
    <row r="110" spans="2:12" s="97" customFormat="1" ht="19.899999999999999" customHeight="1">
      <c r="B110" s="96"/>
      <c r="D110" s="98" t="s">
        <v>111</v>
      </c>
      <c r="E110" s="99"/>
      <c r="F110" s="99"/>
      <c r="G110" s="99"/>
      <c r="H110" s="99"/>
      <c r="I110" s="99"/>
      <c r="J110" s="100">
        <f>J221</f>
        <v>0</v>
      </c>
      <c r="L110" s="96"/>
    </row>
    <row r="111" spans="2:12" s="97" customFormat="1" ht="19.899999999999999" customHeight="1">
      <c r="B111" s="96"/>
      <c r="D111" s="98" t="s">
        <v>112</v>
      </c>
      <c r="E111" s="99"/>
      <c r="F111" s="99"/>
      <c r="G111" s="99"/>
      <c r="H111" s="99"/>
      <c r="I111" s="99"/>
      <c r="J111" s="100">
        <f>J243</f>
        <v>0</v>
      </c>
      <c r="L111" s="96"/>
    </row>
    <row r="112" spans="2:12" s="97" customFormat="1" ht="19.899999999999999" customHeight="1">
      <c r="B112" s="96"/>
      <c r="D112" s="98" t="s">
        <v>113</v>
      </c>
      <c r="E112" s="99"/>
      <c r="F112" s="99"/>
      <c r="G112" s="99"/>
      <c r="H112" s="99"/>
      <c r="I112" s="99"/>
      <c r="J112" s="100">
        <f>J256</f>
        <v>0</v>
      </c>
      <c r="L112" s="96"/>
    </row>
    <row r="113" spans="2:12" s="92" customFormat="1" ht="25" customHeight="1">
      <c r="B113" s="91"/>
      <c r="D113" s="93" t="s">
        <v>114</v>
      </c>
      <c r="E113" s="94"/>
      <c r="F113" s="94"/>
      <c r="G113" s="94"/>
      <c r="H113" s="94"/>
      <c r="I113" s="94"/>
      <c r="J113" s="95">
        <f>J262</f>
        <v>0</v>
      </c>
      <c r="L113" s="91"/>
    </row>
    <row r="114" spans="2:12" s="17" customFormat="1" ht="21.75" customHeight="1">
      <c r="B114" s="16"/>
      <c r="L114" s="16"/>
    </row>
    <row r="115" spans="2:12" s="17" customFormat="1" ht="7" customHeight="1">
      <c r="B115" s="28"/>
      <c r="C115" s="29"/>
      <c r="D115" s="29"/>
      <c r="E115" s="29"/>
      <c r="F115" s="29"/>
      <c r="G115" s="29"/>
      <c r="H115" s="29"/>
      <c r="I115" s="29"/>
      <c r="J115" s="29"/>
      <c r="K115" s="29"/>
      <c r="L115" s="16"/>
    </row>
    <row r="119" spans="2:12" s="17" customFormat="1" ht="7" customHeight="1">
      <c r="B119" s="30"/>
      <c r="C119" s="31"/>
      <c r="D119" s="31"/>
      <c r="E119" s="31"/>
      <c r="F119" s="31"/>
      <c r="G119" s="31"/>
      <c r="H119" s="31"/>
      <c r="I119" s="31"/>
      <c r="J119" s="31"/>
      <c r="K119" s="31"/>
      <c r="L119" s="16"/>
    </row>
    <row r="120" spans="2:12" s="17" customFormat="1" ht="25" customHeight="1">
      <c r="B120" s="16"/>
      <c r="C120" s="9" t="s">
        <v>115</v>
      </c>
      <c r="L120" s="16"/>
    </row>
    <row r="121" spans="2:12" s="17" customFormat="1" ht="7" customHeight="1">
      <c r="B121" s="16"/>
      <c r="L121" s="16"/>
    </row>
    <row r="122" spans="2:12" s="17" customFormat="1" ht="12" customHeight="1">
      <c r="B122" s="16"/>
      <c r="C122" s="13" t="s">
        <v>14</v>
      </c>
      <c r="L122" s="16"/>
    </row>
    <row r="123" spans="2:12" s="17" customFormat="1" ht="16.5" customHeight="1">
      <c r="B123" s="16"/>
      <c r="E123" s="203" t="str">
        <f>E7</f>
        <v>Stavební úpravy pavilonu pro vybudování laboratoře SOŠ a SOU</v>
      </c>
      <c r="F123" s="204"/>
      <c r="G123" s="204"/>
      <c r="H123" s="204"/>
      <c r="L123" s="16"/>
    </row>
    <row r="124" spans="2:12" s="17" customFormat="1" ht="12" customHeight="1">
      <c r="B124" s="16"/>
      <c r="C124" s="13" t="s">
        <v>90</v>
      </c>
      <c r="L124" s="16"/>
    </row>
    <row r="125" spans="2:12" s="17" customFormat="1" ht="16.5" customHeight="1">
      <c r="B125" s="16"/>
      <c r="E125" s="185" t="str">
        <f>E9</f>
        <v>22-157-1 - Bourací a stavební práce</v>
      </c>
      <c r="F125" s="202"/>
      <c r="G125" s="202"/>
      <c r="H125" s="202"/>
      <c r="L125" s="16"/>
    </row>
    <row r="126" spans="2:12" s="17" customFormat="1" ht="7" customHeight="1">
      <c r="B126" s="16"/>
      <c r="L126" s="16"/>
    </row>
    <row r="127" spans="2:12" s="17" customFormat="1" ht="12" customHeight="1">
      <c r="B127" s="16"/>
      <c r="C127" s="13" t="s">
        <v>18</v>
      </c>
      <c r="F127" s="14" t="str">
        <f>F12</f>
        <v>Neratovice</v>
      </c>
      <c r="I127" s="13" t="s">
        <v>20</v>
      </c>
      <c r="J127" s="73" t="str">
        <f>IF(J12="","",J12)</f>
        <v>19. 6. 2022</v>
      </c>
      <c r="L127" s="16"/>
    </row>
    <row r="128" spans="2:12" s="17" customFormat="1" ht="7" customHeight="1">
      <c r="B128" s="16"/>
      <c r="L128" s="16"/>
    </row>
    <row r="129" spans="2:65" s="17" customFormat="1" ht="15.25" customHeight="1">
      <c r="B129" s="16"/>
      <c r="C129" s="13" t="s">
        <v>22</v>
      </c>
      <c r="F129" s="14" t="str">
        <f>E15</f>
        <v>SOŠ a SOU Neratovice</v>
      </c>
      <c r="I129" s="13" t="s">
        <v>28</v>
      </c>
      <c r="J129" s="87" t="str">
        <f>E21</f>
        <v xml:space="preserve"> </v>
      </c>
      <c r="L129" s="16"/>
    </row>
    <row r="130" spans="2:65" s="17" customFormat="1" ht="15.25" customHeight="1">
      <c r="B130" s="16"/>
      <c r="C130" s="13" t="s">
        <v>26</v>
      </c>
      <c r="F130" s="14" t="str">
        <f>IF(E18="","",E18)</f>
        <v xml:space="preserve"> </v>
      </c>
      <c r="I130" s="13" t="s">
        <v>30</v>
      </c>
      <c r="J130" s="87" t="str">
        <f>E24</f>
        <v xml:space="preserve"> </v>
      </c>
      <c r="L130" s="16"/>
    </row>
    <row r="131" spans="2:65" s="17" customFormat="1" ht="10.4" customHeight="1">
      <c r="B131" s="16"/>
      <c r="L131" s="16"/>
    </row>
    <row r="132" spans="2:65" s="105" customFormat="1" ht="29.25" customHeight="1">
      <c r="B132" s="101"/>
      <c r="C132" s="102" t="s">
        <v>116</v>
      </c>
      <c r="D132" s="103" t="s">
        <v>58</v>
      </c>
      <c r="E132" s="103" t="s">
        <v>54</v>
      </c>
      <c r="F132" s="103" t="s">
        <v>55</v>
      </c>
      <c r="G132" s="103" t="s">
        <v>117</v>
      </c>
      <c r="H132" s="103" t="s">
        <v>118</v>
      </c>
      <c r="I132" s="103" t="s">
        <v>119</v>
      </c>
      <c r="J132" s="103" t="s">
        <v>95</v>
      </c>
      <c r="K132" s="104" t="s">
        <v>120</v>
      </c>
      <c r="L132" s="101"/>
      <c r="M132" s="42" t="s">
        <v>1</v>
      </c>
      <c r="N132" s="43" t="s">
        <v>37</v>
      </c>
      <c r="O132" s="43" t="s">
        <v>121</v>
      </c>
      <c r="P132" s="43" t="s">
        <v>122</v>
      </c>
      <c r="Q132" s="43" t="s">
        <v>123</v>
      </c>
      <c r="R132" s="43" t="s">
        <v>124</v>
      </c>
      <c r="S132" s="43" t="s">
        <v>125</v>
      </c>
      <c r="T132" s="44" t="s">
        <v>126</v>
      </c>
    </row>
    <row r="133" spans="2:65" s="17" customFormat="1" ht="22.9" customHeight="1">
      <c r="B133" s="16"/>
      <c r="C133" s="48" t="s">
        <v>127</v>
      </c>
      <c r="J133" s="106">
        <f>BK133</f>
        <v>0</v>
      </c>
      <c r="L133" s="16"/>
      <c r="M133" s="45"/>
      <c r="N133" s="38"/>
      <c r="O133" s="38"/>
      <c r="P133" s="107">
        <f>P134+P184+P262</f>
        <v>1922.9492770000002</v>
      </c>
      <c r="Q133" s="38"/>
      <c r="R133" s="107">
        <f>R134+R184+R262</f>
        <v>43.311256530000001</v>
      </c>
      <c r="S133" s="38"/>
      <c r="T133" s="108">
        <f>T134+T184+T262</f>
        <v>44.759590000000017</v>
      </c>
      <c r="AT133" s="5" t="s">
        <v>72</v>
      </c>
      <c r="AU133" s="5" t="s">
        <v>97</v>
      </c>
      <c r="BK133" s="109">
        <f>BK134+BK184+BK262</f>
        <v>0</v>
      </c>
    </row>
    <row r="134" spans="2:65" s="111" customFormat="1" ht="25.9" customHeight="1">
      <c r="B134" s="110"/>
      <c r="D134" s="112" t="s">
        <v>72</v>
      </c>
      <c r="E134" s="113" t="s">
        <v>128</v>
      </c>
      <c r="F134" s="113" t="s">
        <v>129</v>
      </c>
      <c r="J134" s="114">
        <f>BK134</f>
        <v>0</v>
      </c>
      <c r="L134" s="110"/>
      <c r="M134" s="115"/>
      <c r="P134" s="116">
        <f>P135+P143+P148+P164+P176+P182</f>
        <v>1507.5590970000001</v>
      </c>
      <c r="R134" s="116">
        <f>R135+R143+R148+R164+R176+R182</f>
        <v>37.38583749</v>
      </c>
      <c r="T134" s="117">
        <f>T135+T143+T148+T164+T176+T182</f>
        <v>43.328200000000017</v>
      </c>
      <c r="AR134" s="112" t="s">
        <v>80</v>
      </c>
      <c r="AT134" s="118" t="s">
        <v>72</v>
      </c>
      <c r="AU134" s="118" t="s">
        <v>73</v>
      </c>
      <c r="AY134" s="112" t="s">
        <v>130</v>
      </c>
      <c r="BK134" s="119">
        <f>BK135+BK143+BK148+BK164+BK176+BK182</f>
        <v>0</v>
      </c>
    </row>
    <row r="135" spans="2:65" s="111" customFormat="1" ht="22.9" customHeight="1">
      <c r="B135" s="110"/>
      <c r="D135" s="112" t="s">
        <v>72</v>
      </c>
      <c r="E135" s="120" t="s">
        <v>80</v>
      </c>
      <c r="F135" s="120" t="s">
        <v>131</v>
      </c>
      <c r="J135" s="121">
        <f>BK135</f>
        <v>0</v>
      </c>
      <c r="L135" s="110"/>
      <c r="M135" s="115"/>
      <c r="P135" s="116">
        <f>SUM(P136:P142)</f>
        <v>335.4032499999999</v>
      </c>
      <c r="R135" s="116">
        <f>SUM(R136:R142)</f>
        <v>0</v>
      </c>
      <c r="T135" s="117">
        <f>SUM(T136:T142)</f>
        <v>0</v>
      </c>
      <c r="AR135" s="112" t="s">
        <v>80</v>
      </c>
      <c r="AT135" s="118" t="s">
        <v>72</v>
      </c>
      <c r="AU135" s="118" t="s">
        <v>80</v>
      </c>
      <c r="AY135" s="112" t="s">
        <v>130</v>
      </c>
      <c r="BK135" s="119">
        <f>SUM(BK136:BK142)</f>
        <v>0</v>
      </c>
    </row>
    <row r="136" spans="2:65" s="17" customFormat="1" ht="33" customHeight="1">
      <c r="B136" s="16"/>
      <c r="C136" s="122" t="s">
        <v>80</v>
      </c>
      <c r="D136" s="122" t="s">
        <v>132</v>
      </c>
      <c r="E136" s="123" t="s">
        <v>133</v>
      </c>
      <c r="F136" s="124" t="s">
        <v>134</v>
      </c>
      <c r="G136" s="125" t="s">
        <v>135</v>
      </c>
      <c r="H136" s="126">
        <v>30</v>
      </c>
      <c r="I136" s="1">
        <v>0</v>
      </c>
      <c r="J136" s="128">
        <f>ROUND(I136*H136,2)</f>
        <v>0</v>
      </c>
      <c r="K136" s="124" t="s">
        <v>136</v>
      </c>
      <c r="L136" s="16"/>
      <c r="M136" s="129" t="s">
        <v>1</v>
      </c>
      <c r="N136" s="130" t="s">
        <v>38</v>
      </c>
      <c r="O136" s="131">
        <v>3.2519999999999998</v>
      </c>
      <c r="P136" s="131">
        <f>O136*H136</f>
        <v>97.559999999999988</v>
      </c>
      <c r="Q136" s="131">
        <v>0</v>
      </c>
      <c r="R136" s="131">
        <f>Q136*H136</f>
        <v>0</v>
      </c>
      <c r="S136" s="131">
        <v>0</v>
      </c>
      <c r="T136" s="132">
        <f>S136*H136</f>
        <v>0</v>
      </c>
      <c r="AR136" s="88" t="s">
        <v>137</v>
      </c>
      <c r="AT136" s="88" t="s">
        <v>132</v>
      </c>
      <c r="AU136" s="88" t="s">
        <v>82</v>
      </c>
      <c r="AY136" s="5" t="s">
        <v>130</v>
      </c>
      <c r="BE136" s="133">
        <f>IF(N136="základní",J136,0)</f>
        <v>0</v>
      </c>
      <c r="BF136" s="133">
        <f>IF(N136="snížená",J136,0)</f>
        <v>0</v>
      </c>
      <c r="BG136" s="133">
        <f>IF(N136="zákl. přenesená",J136,0)</f>
        <v>0</v>
      </c>
      <c r="BH136" s="133">
        <f>IF(N136="sníž. přenesená",J136,0)</f>
        <v>0</v>
      </c>
      <c r="BI136" s="133">
        <f>IF(N136="nulová",J136,0)</f>
        <v>0</v>
      </c>
      <c r="BJ136" s="5" t="s">
        <v>80</v>
      </c>
      <c r="BK136" s="133">
        <f>ROUND(I136*H136,2)</f>
        <v>0</v>
      </c>
      <c r="BL136" s="5" t="s">
        <v>137</v>
      </c>
      <c r="BM136" s="88" t="s">
        <v>138</v>
      </c>
    </row>
    <row r="137" spans="2:65" s="17" customFormat="1" ht="24.25" customHeight="1">
      <c r="B137" s="16"/>
      <c r="C137" s="122" t="s">
        <v>82</v>
      </c>
      <c r="D137" s="122" t="s">
        <v>132</v>
      </c>
      <c r="E137" s="123" t="s">
        <v>139</v>
      </c>
      <c r="F137" s="124" t="s">
        <v>140</v>
      </c>
      <c r="G137" s="125" t="s">
        <v>135</v>
      </c>
      <c r="H137" s="126">
        <v>25</v>
      </c>
      <c r="I137" s="1">
        <v>0</v>
      </c>
      <c r="J137" s="128">
        <f>ROUND(I137*H137,2)</f>
        <v>0</v>
      </c>
      <c r="K137" s="124" t="s">
        <v>136</v>
      </c>
      <c r="L137" s="16"/>
      <c r="M137" s="129" t="s">
        <v>1</v>
      </c>
      <c r="N137" s="130" t="s">
        <v>38</v>
      </c>
      <c r="O137" s="131">
        <v>7.1269999999999998</v>
      </c>
      <c r="P137" s="131">
        <f>O137*H137</f>
        <v>178.17499999999998</v>
      </c>
      <c r="Q137" s="131">
        <v>0</v>
      </c>
      <c r="R137" s="131">
        <f>Q137*H137</f>
        <v>0</v>
      </c>
      <c r="S137" s="131">
        <v>0</v>
      </c>
      <c r="T137" s="132">
        <f>S137*H137</f>
        <v>0</v>
      </c>
      <c r="AR137" s="88" t="s">
        <v>137</v>
      </c>
      <c r="AT137" s="88" t="s">
        <v>132</v>
      </c>
      <c r="AU137" s="88" t="s">
        <v>82</v>
      </c>
      <c r="AY137" s="5" t="s">
        <v>130</v>
      </c>
      <c r="BE137" s="133">
        <f>IF(N137="základní",J137,0)</f>
        <v>0</v>
      </c>
      <c r="BF137" s="133">
        <f>IF(N137="snížená",J137,0)</f>
        <v>0</v>
      </c>
      <c r="BG137" s="133">
        <f>IF(N137="zákl. přenesená",J137,0)</f>
        <v>0</v>
      </c>
      <c r="BH137" s="133">
        <f>IF(N137="sníž. přenesená",J137,0)</f>
        <v>0</v>
      </c>
      <c r="BI137" s="133">
        <f>IF(N137="nulová",J137,0)</f>
        <v>0</v>
      </c>
      <c r="BJ137" s="5" t="s">
        <v>80</v>
      </c>
      <c r="BK137" s="133">
        <f>ROUND(I137*H137,2)</f>
        <v>0</v>
      </c>
      <c r="BL137" s="5" t="s">
        <v>137</v>
      </c>
      <c r="BM137" s="88" t="s">
        <v>141</v>
      </c>
    </row>
    <row r="138" spans="2:65" s="17" customFormat="1" ht="37.9" customHeight="1">
      <c r="B138" s="16"/>
      <c r="C138" s="122" t="s">
        <v>142</v>
      </c>
      <c r="D138" s="122" t="s">
        <v>132</v>
      </c>
      <c r="E138" s="123" t="s">
        <v>143</v>
      </c>
      <c r="F138" s="124" t="s">
        <v>144</v>
      </c>
      <c r="G138" s="125" t="s">
        <v>135</v>
      </c>
      <c r="H138" s="126">
        <v>2.5</v>
      </c>
      <c r="I138" s="1">
        <v>0</v>
      </c>
      <c r="J138" s="128">
        <f>ROUND(I138*H138,2)</f>
        <v>0</v>
      </c>
      <c r="K138" s="124" t="s">
        <v>136</v>
      </c>
      <c r="L138" s="16"/>
      <c r="M138" s="129" t="s">
        <v>1</v>
      </c>
      <c r="N138" s="130" t="s">
        <v>38</v>
      </c>
      <c r="O138" s="131">
        <v>0.41099999999999998</v>
      </c>
      <c r="P138" s="131">
        <f>O138*H138</f>
        <v>1.0274999999999999</v>
      </c>
      <c r="Q138" s="131">
        <v>0</v>
      </c>
      <c r="R138" s="131">
        <f>Q138*H138</f>
        <v>0</v>
      </c>
      <c r="S138" s="131">
        <v>0</v>
      </c>
      <c r="T138" s="132">
        <f>S138*H138</f>
        <v>0</v>
      </c>
      <c r="AR138" s="88" t="s">
        <v>137</v>
      </c>
      <c r="AT138" s="88" t="s">
        <v>132</v>
      </c>
      <c r="AU138" s="88" t="s">
        <v>82</v>
      </c>
      <c r="AY138" s="5" t="s">
        <v>130</v>
      </c>
      <c r="BE138" s="133">
        <f>IF(N138="základní",J138,0)</f>
        <v>0</v>
      </c>
      <c r="BF138" s="133">
        <f>IF(N138="snížená",J138,0)</f>
        <v>0</v>
      </c>
      <c r="BG138" s="133">
        <f>IF(N138="zákl. přenesená",J138,0)</f>
        <v>0</v>
      </c>
      <c r="BH138" s="133">
        <f>IF(N138="sníž. přenesená",J138,0)</f>
        <v>0</v>
      </c>
      <c r="BI138" s="133">
        <f>IF(N138="nulová",J138,0)</f>
        <v>0</v>
      </c>
      <c r="BJ138" s="5" t="s">
        <v>80</v>
      </c>
      <c r="BK138" s="133">
        <f>ROUND(I138*H138,2)</f>
        <v>0</v>
      </c>
      <c r="BL138" s="5" t="s">
        <v>137</v>
      </c>
      <c r="BM138" s="88" t="s">
        <v>145</v>
      </c>
    </row>
    <row r="139" spans="2:65" s="17" customFormat="1" ht="37.9" customHeight="1">
      <c r="B139" s="16"/>
      <c r="C139" s="122" t="s">
        <v>137</v>
      </c>
      <c r="D139" s="122" t="s">
        <v>132</v>
      </c>
      <c r="E139" s="123" t="s">
        <v>146</v>
      </c>
      <c r="F139" s="124" t="s">
        <v>147</v>
      </c>
      <c r="G139" s="125" t="s">
        <v>135</v>
      </c>
      <c r="H139" s="126">
        <v>7.5</v>
      </c>
      <c r="I139" s="1">
        <v>0</v>
      </c>
      <c r="J139" s="128">
        <f>ROUND(I139*H139,2)</f>
        <v>0</v>
      </c>
      <c r="K139" s="124" t="s">
        <v>136</v>
      </c>
      <c r="L139" s="16"/>
      <c r="M139" s="129" t="s">
        <v>1</v>
      </c>
      <c r="N139" s="130" t="s">
        <v>38</v>
      </c>
      <c r="O139" s="131">
        <v>0.379</v>
      </c>
      <c r="P139" s="131">
        <f>O139*H139</f>
        <v>2.8425000000000002</v>
      </c>
      <c r="Q139" s="131">
        <v>0</v>
      </c>
      <c r="R139" s="131">
        <f>Q139*H139</f>
        <v>0</v>
      </c>
      <c r="S139" s="131">
        <v>0</v>
      </c>
      <c r="T139" s="132">
        <f>S139*H139</f>
        <v>0</v>
      </c>
      <c r="AR139" s="88" t="s">
        <v>137</v>
      </c>
      <c r="AT139" s="88" t="s">
        <v>132</v>
      </c>
      <c r="AU139" s="88" t="s">
        <v>82</v>
      </c>
      <c r="AY139" s="5" t="s">
        <v>130</v>
      </c>
      <c r="BE139" s="133">
        <f>IF(N139="základní",J139,0)</f>
        <v>0</v>
      </c>
      <c r="BF139" s="133">
        <f>IF(N139="snížená",J139,0)</f>
        <v>0</v>
      </c>
      <c r="BG139" s="133">
        <f>IF(N139="zákl. přenesená",J139,0)</f>
        <v>0</v>
      </c>
      <c r="BH139" s="133">
        <f>IF(N139="sníž. přenesená",J139,0)</f>
        <v>0</v>
      </c>
      <c r="BI139" s="133">
        <f>IF(N139="nulová",J139,0)</f>
        <v>0</v>
      </c>
      <c r="BJ139" s="5" t="s">
        <v>80</v>
      </c>
      <c r="BK139" s="133">
        <f>ROUND(I139*H139,2)</f>
        <v>0</v>
      </c>
      <c r="BL139" s="5" t="s">
        <v>137</v>
      </c>
      <c r="BM139" s="88" t="s">
        <v>148</v>
      </c>
    </row>
    <row r="140" spans="2:65" s="135" customFormat="1" ht="11.5">
      <c r="B140" s="134"/>
      <c r="D140" s="136" t="s">
        <v>149</v>
      </c>
      <c r="F140" s="137" t="s">
        <v>150</v>
      </c>
      <c r="H140" s="138">
        <v>7.5</v>
      </c>
      <c r="I140" s="127"/>
      <c r="L140" s="134"/>
      <c r="M140" s="139"/>
      <c r="T140" s="140"/>
      <c r="AT140" s="141" t="s">
        <v>149</v>
      </c>
      <c r="AU140" s="141" t="s">
        <v>82</v>
      </c>
      <c r="AV140" s="135" t="s">
        <v>82</v>
      </c>
      <c r="AW140" s="135" t="s">
        <v>3</v>
      </c>
      <c r="AX140" s="135" t="s">
        <v>80</v>
      </c>
      <c r="AY140" s="141" t="s">
        <v>130</v>
      </c>
    </row>
    <row r="141" spans="2:65" s="17" customFormat="1" ht="24.25" customHeight="1">
      <c r="B141" s="16"/>
      <c r="C141" s="122" t="s">
        <v>151</v>
      </c>
      <c r="D141" s="122" t="s">
        <v>132</v>
      </c>
      <c r="E141" s="123" t="s">
        <v>152</v>
      </c>
      <c r="F141" s="124" t="s">
        <v>153</v>
      </c>
      <c r="G141" s="125" t="s">
        <v>135</v>
      </c>
      <c r="H141" s="126">
        <v>23.75</v>
      </c>
      <c r="I141" s="1">
        <v>0</v>
      </c>
      <c r="J141" s="128">
        <f>ROUND(I141*H141,2)</f>
        <v>0</v>
      </c>
      <c r="K141" s="124" t="s">
        <v>136</v>
      </c>
      <c r="L141" s="16"/>
      <c r="M141" s="129" t="s">
        <v>1</v>
      </c>
      <c r="N141" s="130" t="s">
        <v>38</v>
      </c>
      <c r="O141" s="131">
        <v>1.7230000000000001</v>
      </c>
      <c r="P141" s="131">
        <f>O141*H141</f>
        <v>40.921250000000001</v>
      </c>
      <c r="Q141" s="131">
        <v>0</v>
      </c>
      <c r="R141" s="131">
        <f>Q141*H141</f>
        <v>0</v>
      </c>
      <c r="S141" s="131">
        <v>0</v>
      </c>
      <c r="T141" s="132">
        <f>S141*H141</f>
        <v>0</v>
      </c>
      <c r="AR141" s="88" t="s">
        <v>137</v>
      </c>
      <c r="AT141" s="88" t="s">
        <v>132</v>
      </c>
      <c r="AU141" s="88" t="s">
        <v>82</v>
      </c>
      <c r="AY141" s="5" t="s">
        <v>130</v>
      </c>
      <c r="BE141" s="133">
        <f>IF(N141="základní",J141,0)</f>
        <v>0</v>
      </c>
      <c r="BF141" s="133">
        <f>IF(N141="snížená",J141,0)</f>
        <v>0</v>
      </c>
      <c r="BG141" s="133">
        <f>IF(N141="zákl. přenesená",J141,0)</f>
        <v>0</v>
      </c>
      <c r="BH141" s="133">
        <f>IF(N141="sníž. přenesená",J141,0)</f>
        <v>0</v>
      </c>
      <c r="BI141" s="133">
        <f>IF(N141="nulová",J141,0)</f>
        <v>0</v>
      </c>
      <c r="BJ141" s="5" t="s">
        <v>80</v>
      </c>
      <c r="BK141" s="133">
        <f>ROUND(I141*H141,2)</f>
        <v>0</v>
      </c>
      <c r="BL141" s="5" t="s">
        <v>137</v>
      </c>
      <c r="BM141" s="88" t="s">
        <v>154</v>
      </c>
    </row>
    <row r="142" spans="2:65" s="17" customFormat="1" ht="24.25" customHeight="1">
      <c r="B142" s="16"/>
      <c r="C142" s="122" t="s">
        <v>155</v>
      </c>
      <c r="D142" s="122" t="s">
        <v>132</v>
      </c>
      <c r="E142" s="123" t="s">
        <v>156</v>
      </c>
      <c r="F142" s="124" t="s">
        <v>157</v>
      </c>
      <c r="G142" s="125" t="s">
        <v>135</v>
      </c>
      <c r="H142" s="126">
        <v>28.5</v>
      </c>
      <c r="I142" s="1">
        <v>0</v>
      </c>
      <c r="J142" s="128">
        <f>ROUND(I142*H142,2)</f>
        <v>0</v>
      </c>
      <c r="K142" s="124" t="s">
        <v>136</v>
      </c>
      <c r="L142" s="16"/>
      <c r="M142" s="129" t="s">
        <v>1</v>
      </c>
      <c r="N142" s="130" t="s">
        <v>38</v>
      </c>
      <c r="O142" s="131">
        <v>0.52200000000000002</v>
      </c>
      <c r="P142" s="131">
        <f>O142*H142</f>
        <v>14.877000000000001</v>
      </c>
      <c r="Q142" s="131">
        <v>0</v>
      </c>
      <c r="R142" s="131">
        <f>Q142*H142</f>
        <v>0</v>
      </c>
      <c r="S142" s="131">
        <v>0</v>
      </c>
      <c r="T142" s="132">
        <f>S142*H142</f>
        <v>0</v>
      </c>
      <c r="AR142" s="88" t="s">
        <v>137</v>
      </c>
      <c r="AT142" s="88" t="s">
        <v>132</v>
      </c>
      <c r="AU142" s="88" t="s">
        <v>82</v>
      </c>
      <c r="AY142" s="5" t="s">
        <v>130</v>
      </c>
      <c r="BE142" s="133">
        <f>IF(N142="základní",J142,0)</f>
        <v>0</v>
      </c>
      <c r="BF142" s="133">
        <f>IF(N142="snížená",J142,0)</f>
        <v>0</v>
      </c>
      <c r="BG142" s="133">
        <f>IF(N142="zákl. přenesená",J142,0)</f>
        <v>0</v>
      </c>
      <c r="BH142" s="133">
        <f>IF(N142="sníž. přenesená",J142,0)</f>
        <v>0</v>
      </c>
      <c r="BI142" s="133">
        <f>IF(N142="nulová",J142,0)</f>
        <v>0</v>
      </c>
      <c r="BJ142" s="5" t="s">
        <v>80</v>
      </c>
      <c r="BK142" s="133">
        <f>ROUND(I142*H142,2)</f>
        <v>0</v>
      </c>
      <c r="BL142" s="5" t="s">
        <v>137</v>
      </c>
      <c r="BM142" s="88" t="s">
        <v>158</v>
      </c>
    </row>
    <row r="143" spans="2:65" s="111" customFormat="1" ht="22.9" customHeight="1">
      <c r="B143" s="110"/>
      <c r="D143" s="112" t="s">
        <v>72</v>
      </c>
      <c r="E143" s="120" t="s">
        <v>142</v>
      </c>
      <c r="F143" s="120" t="s">
        <v>159</v>
      </c>
      <c r="I143" s="127"/>
      <c r="J143" s="121">
        <f>BK143</f>
        <v>0</v>
      </c>
      <c r="L143" s="110"/>
      <c r="M143" s="115"/>
      <c r="P143" s="116">
        <f>SUM(P144:P147)</f>
        <v>50.484000000000002</v>
      </c>
      <c r="R143" s="116">
        <f>SUM(R144:R147)</f>
        <v>5.2967399999999998</v>
      </c>
      <c r="T143" s="117">
        <f>SUM(T144:T147)</f>
        <v>0</v>
      </c>
      <c r="AR143" s="112" t="s">
        <v>80</v>
      </c>
      <c r="AT143" s="118" t="s">
        <v>72</v>
      </c>
      <c r="AU143" s="118" t="s">
        <v>80</v>
      </c>
      <c r="AY143" s="112" t="s">
        <v>130</v>
      </c>
      <c r="BK143" s="119">
        <f>SUM(BK144:BK147)</f>
        <v>0</v>
      </c>
    </row>
    <row r="144" spans="2:65" s="17" customFormat="1" ht="33" customHeight="1">
      <c r="B144" s="16"/>
      <c r="C144" s="122" t="s">
        <v>160</v>
      </c>
      <c r="D144" s="122" t="s">
        <v>132</v>
      </c>
      <c r="E144" s="123" t="s">
        <v>161</v>
      </c>
      <c r="F144" s="124" t="s">
        <v>162</v>
      </c>
      <c r="G144" s="125" t="s">
        <v>163</v>
      </c>
      <c r="H144" s="126">
        <v>6</v>
      </c>
      <c r="I144" s="1">
        <v>0</v>
      </c>
      <c r="J144" s="128">
        <f>ROUND(I144*H144,2)</f>
        <v>0</v>
      </c>
      <c r="K144" s="124" t="s">
        <v>136</v>
      </c>
      <c r="L144" s="16"/>
      <c r="M144" s="129" t="s">
        <v>1</v>
      </c>
      <c r="N144" s="130" t="s">
        <v>38</v>
      </c>
      <c r="O144" s="131">
        <v>0.224</v>
      </c>
      <c r="P144" s="131">
        <f>O144*H144</f>
        <v>1.3440000000000001</v>
      </c>
      <c r="Q144" s="131">
        <v>2.5350000000000001E-2</v>
      </c>
      <c r="R144" s="131">
        <f>Q144*H144</f>
        <v>0.15210000000000001</v>
      </c>
      <c r="S144" s="131">
        <v>0</v>
      </c>
      <c r="T144" s="132">
        <f>S144*H144</f>
        <v>0</v>
      </c>
      <c r="AR144" s="88" t="s">
        <v>137</v>
      </c>
      <c r="AT144" s="88" t="s">
        <v>132</v>
      </c>
      <c r="AU144" s="88" t="s">
        <v>82</v>
      </c>
      <c r="AY144" s="5" t="s">
        <v>130</v>
      </c>
      <c r="BE144" s="133">
        <f>IF(N144="základní",J144,0)</f>
        <v>0</v>
      </c>
      <c r="BF144" s="133">
        <f>IF(N144="snížená",J144,0)</f>
        <v>0</v>
      </c>
      <c r="BG144" s="133">
        <f>IF(N144="zákl. přenesená",J144,0)</f>
        <v>0</v>
      </c>
      <c r="BH144" s="133">
        <f>IF(N144="sníž. přenesená",J144,0)</f>
        <v>0</v>
      </c>
      <c r="BI144" s="133">
        <f>IF(N144="nulová",J144,0)</f>
        <v>0</v>
      </c>
      <c r="BJ144" s="5" t="s">
        <v>80</v>
      </c>
      <c r="BK144" s="133">
        <f>ROUND(I144*H144,2)</f>
        <v>0</v>
      </c>
      <c r="BL144" s="5" t="s">
        <v>137</v>
      </c>
      <c r="BM144" s="88" t="s">
        <v>164</v>
      </c>
    </row>
    <row r="145" spans="2:65" s="17" customFormat="1" ht="33" customHeight="1">
      <c r="B145" s="16"/>
      <c r="C145" s="122" t="s">
        <v>165</v>
      </c>
      <c r="D145" s="122" t="s">
        <v>132</v>
      </c>
      <c r="E145" s="123" t="s">
        <v>166</v>
      </c>
      <c r="F145" s="124" t="s">
        <v>167</v>
      </c>
      <c r="G145" s="125" t="s">
        <v>168</v>
      </c>
      <c r="H145" s="126">
        <v>3</v>
      </c>
      <c r="I145" s="1">
        <v>0</v>
      </c>
      <c r="J145" s="128">
        <f>ROUND(I145*H145,2)</f>
        <v>0</v>
      </c>
      <c r="K145" s="124" t="s">
        <v>136</v>
      </c>
      <c r="L145" s="16"/>
      <c r="M145" s="129" t="s">
        <v>1</v>
      </c>
      <c r="N145" s="130" t="s">
        <v>38</v>
      </c>
      <c r="O145" s="131">
        <v>0.68</v>
      </c>
      <c r="P145" s="131">
        <f>O145*H145</f>
        <v>2.04</v>
      </c>
      <c r="Q145" s="131">
        <v>6.3070000000000001E-2</v>
      </c>
      <c r="R145" s="131">
        <f>Q145*H145</f>
        <v>0.18920999999999999</v>
      </c>
      <c r="S145" s="131">
        <v>0</v>
      </c>
      <c r="T145" s="132">
        <f>S145*H145</f>
        <v>0</v>
      </c>
      <c r="AR145" s="88" t="s">
        <v>137</v>
      </c>
      <c r="AT145" s="88" t="s">
        <v>132</v>
      </c>
      <c r="AU145" s="88" t="s">
        <v>82</v>
      </c>
      <c r="AY145" s="5" t="s">
        <v>130</v>
      </c>
      <c r="BE145" s="133">
        <f>IF(N145="základní",J145,0)</f>
        <v>0</v>
      </c>
      <c r="BF145" s="133">
        <f>IF(N145="snížená",J145,0)</f>
        <v>0</v>
      </c>
      <c r="BG145" s="133">
        <f>IF(N145="zákl. přenesená",J145,0)</f>
        <v>0</v>
      </c>
      <c r="BH145" s="133">
        <f>IF(N145="sníž. přenesená",J145,0)</f>
        <v>0</v>
      </c>
      <c r="BI145" s="133">
        <f>IF(N145="nulová",J145,0)</f>
        <v>0</v>
      </c>
      <c r="BJ145" s="5" t="s">
        <v>80</v>
      </c>
      <c r="BK145" s="133">
        <f>ROUND(I145*H145,2)</f>
        <v>0</v>
      </c>
      <c r="BL145" s="5" t="s">
        <v>137</v>
      </c>
      <c r="BM145" s="88" t="s">
        <v>169</v>
      </c>
    </row>
    <row r="146" spans="2:65" s="17" customFormat="1" ht="24.25" customHeight="1">
      <c r="B146" s="16"/>
      <c r="C146" s="122" t="s">
        <v>170</v>
      </c>
      <c r="D146" s="122" t="s">
        <v>132</v>
      </c>
      <c r="E146" s="123" t="s">
        <v>171</v>
      </c>
      <c r="F146" s="124" t="s">
        <v>172</v>
      </c>
      <c r="G146" s="125" t="s">
        <v>168</v>
      </c>
      <c r="H146" s="126">
        <v>84</v>
      </c>
      <c r="I146" s="1">
        <v>0</v>
      </c>
      <c r="J146" s="128">
        <f>ROUND(I146*H146,2)</f>
        <v>0</v>
      </c>
      <c r="K146" s="124" t="s">
        <v>136</v>
      </c>
      <c r="L146" s="16"/>
      <c r="M146" s="129" t="s">
        <v>1</v>
      </c>
      <c r="N146" s="130" t="s">
        <v>38</v>
      </c>
      <c r="O146" s="131">
        <v>0.52500000000000002</v>
      </c>
      <c r="P146" s="131">
        <f>O146*H146</f>
        <v>44.1</v>
      </c>
      <c r="Q146" s="131">
        <v>5.8970000000000002E-2</v>
      </c>
      <c r="R146" s="131">
        <f>Q146*H146</f>
        <v>4.9534799999999999</v>
      </c>
      <c r="S146" s="131">
        <v>0</v>
      </c>
      <c r="T146" s="132">
        <f>S146*H146</f>
        <v>0</v>
      </c>
      <c r="AR146" s="88" t="s">
        <v>137</v>
      </c>
      <c r="AT146" s="88" t="s">
        <v>132</v>
      </c>
      <c r="AU146" s="88" t="s">
        <v>82</v>
      </c>
      <c r="AY146" s="5" t="s">
        <v>130</v>
      </c>
      <c r="BE146" s="133">
        <f>IF(N146="základní",J146,0)</f>
        <v>0</v>
      </c>
      <c r="BF146" s="133">
        <f>IF(N146="snížená",J146,0)</f>
        <v>0</v>
      </c>
      <c r="BG146" s="133">
        <f>IF(N146="zákl. přenesená",J146,0)</f>
        <v>0</v>
      </c>
      <c r="BH146" s="133">
        <f>IF(N146="sníž. přenesená",J146,0)</f>
        <v>0</v>
      </c>
      <c r="BI146" s="133">
        <f>IF(N146="nulová",J146,0)</f>
        <v>0</v>
      </c>
      <c r="BJ146" s="5" t="s">
        <v>80</v>
      </c>
      <c r="BK146" s="133">
        <f>ROUND(I146*H146,2)</f>
        <v>0</v>
      </c>
      <c r="BL146" s="5" t="s">
        <v>137</v>
      </c>
      <c r="BM146" s="88" t="s">
        <v>173</v>
      </c>
    </row>
    <row r="147" spans="2:65" s="17" customFormat="1" ht="24.25" customHeight="1">
      <c r="B147" s="16"/>
      <c r="C147" s="122" t="s">
        <v>174</v>
      </c>
      <c r="D147" s="122" t="s">
        <v>132</v>
      </c>
      <c r="E147" s="123" t="s">
        <v>175</v>
      </c>
      <c r="F147" s="124" t="s">
        <v>176</v>
      </c>
      <c r="G147" s="125" t="s">
        <v>177</v>
      </c>
      <c r="H147" s="126">
        <v>15</v>
      </c>
      <c r="I147" s="1">
        <v>0</v>
      </c>
      <c r="J147" s="128">
        <f>ROUND(I147*H147,2)</f>
        <v>0</v>
      </c>
      <c r="K147" s="124" t="s">
        <v>136</v>
      </c>
      <c r="L147" s="16"/>
      <c r="M147" s="129" t="s">
        <v>1</v>
      </c>
      <c r="N147" s="130" t="s">
        <v>38</v>
      </c>
      <c r="O147" s="131">
        <v>0.2</v>
      </c>
      <c r="P147" s="131">
        <f>O147*H147</f>
        <v>3</v>
      </c>
      <c r="Q147" s="131">
        <v>1.2999999999999999E-4</v>
      </c>
      <c r="R147" s="131">
        <f>Q147*H147</f>
        <v>1.9499999999999999E-3</v>
      </c>
      <c r="S147" s="131">
        <v>0</v>
      </c>
      <c r="T147" s="132">
        <f>S147*H147</f>
        <v>0</v>
      </c>
      <c r="AR147" s="88" t="s">
        <v>137</v>
      </c>
      <c r="AT147" s="88" t="s">
        <v>132</v>
      </c>
      <c r="AU147" s="88" t="s">
        <v>82</v>
      </c>
      <c r="AY147" s="5" t="s">
        <v>130</v>
      </c>
      <c r="BE147" s="133">
        <f>IF(N147="základní",J147,0)</f>
        <v>0</v>
      </c>
      <c r="BF147" s="133">
        <f>IF(N147="snížená",J147,0)</f>
        <v>0</v>
      </c>
      <c r="BG147" s="133">
        <f>IF(N147="zákl. přenesená",J147,0)</f>
        <v>0</v>
      </c>
      <c r="BH147" s="133">
        <f>IF(N147="sníž. přenesená",J147,0)</f>
        <v>0</v>
      </c>
      <c r="BI147" s="133">
        <f>IF(N147="nulová",J147,0)</f>
        <v>0</v>
      </c>
      <c r="BJ147" s="5" t="s">
        <v>80</v>
      </c>
      <c r="BK147" s="133">
        <f>ROUND(I147*H147,2)</f>
        <v>0</v>
      </c>
      <c r="BL147" s="5" t="s">
        <v>137</v>
      </c>
      <c r="BM147" s="88" t="s">
        <v>178</v>
      </c>
    </row>
    <row r="148" spans="2:65" s="111" customFormat="1" ht="22.9" customHeight="1">
      <c r="B148" s="110"/>
      <c r="D148" s="112" t="s">
        <v>72</v>
      </c>
      <c r="E148" s="120" t="s">
        <v>155</v>
      </c>
      <c r="F148" s="120" t="s">
        <v>179</v>
      </c>
      <c r="I148" s="127"/>
      <c r="J148" s="121">
        <f>BK148</f>
        <v>0</v>
      </c>
      <c r="L148" s="110"/>
      <c r="M148" s="115"/>
      <c r="P148" s="116">
        <f>SUM(P149:P163)</f>
        <v>594.48016700000005</v>
      </c>
      <c r="R148" s="116">
        <f>SUM(R149:R163)</f>
        <v>32.056161889999998</v>
      </c>
      <c r="T148" s="117">
        <f>SUM(T149:T163)</f>
        <v>0</v>
      </c>
      <c r="AR148" s="112" t="s">
        <v>80</v>
      </c>
      <c r="AT148" s="118" t="s">
        <v>72</v>
      </c>
      <c r="AU148" s="118" t="s">
        <v>80</v>
      </c>
      <c r="AY148" s="112" t="s">
        <v>130</v>
      </c>
      <c r="BK148" s="119">
        <f>SUM(BK149:BK163)</f>
        <v>0</v>
      </c>
    </row>
    <row r="149" spans="2:65" s="17" customFormat="1" ht="24.25" customHeight="1">
      <c r="B149" s="16"/>
      <c r="C149" s="122" t="s">
        <v>180</v>
      </c>
      <c r="D149" s="122" t="s">
        <v>132</v>
      </c>
      <c r="E149" s="123" t="s">
        <v>181</v>
      </c>
      <c r="F149" s="124" t="s">
        <v>182</v>
      </c>
      <c r="G149" s="125" t="s">
        <v>168</v>
      </c>
      <c r="H149" s="126">
        <v>190</v>
      </c>
      <c r="I149" s="1">
        <v>0</v>
      </c>
      <c r="J149" s="128">
        <f t="shared" ref="J149:J155" si="0">ROUND(I149*H149,2)</f>
        <v>0</v>
      </c>
      <c r="K149" s="124" t="s">
        <v>136</v>
      </c>
      <c r="L149" s="16"/>
      <c r="M149" s="129" t="s">
        <v>1</v>
      </c>
      <c r="N149" s="130" t="s">
        <v>38</v>
      </c>
      <c r="O149" s="131">
        <v>0.14799999999999999</v>
      </c>
      <c r="P149" s="131">
        <f t="shared" ref="P149:P155" si="1">O149*H149</f>
        <v>28.119999999999997</v>
      </c>
      <c r="Q149" s="131">
        <v>2.5999999999999998E-4</v>
      </c>
      <c r="R149" s="131">
        <f t="shared" ref="R149:R155" si="2">Q149*H149</f>
        <v>4.9399999999999993E-2</v>
      </c>
      <c r="S149" s="131">
        <v>0</v>
      </c>
      <c r="T149" s="132">
        <f t="shared" ref="T149:T155" si="3">S149*H149</f>
        <v>0</v>
      </c>
      <c r="AR149" s="88" t="s">
        <v>137</v>
      </c>
      <c r="AT149" s="88" t="s">
        <v>132</v>
      </c>
      <c r="AU149" s="88" t="s">
        <v>82</v>
      </c>
      <c r="AY149" s="5" t="s">
        <v>130</v>
      </c>
      <c r="BE149" s="133">
        <f t="shared" ref="BE149:BE155" si="4">IF(N149="základní",J149,0)</f>
        <v>0</v>
      </c>
      <c r="BF149" s="133">
        <f t="shared" ref="BF149:BF155" si="5">IF(N149="snížená",J149,0)</f>
        <v>0</v>
      </c>
      <c r="BG149" s="133">
        <f t="shared" ref="BG149:BG155" si="6">IF(N149="zákl. přenesená",J149,0)</f>
        <v>0</v>
      </c>
      <c r="BH149" s="133">
        <f t="shared" ref="BH149:BH155" si="7">IF(N149="sníž. přenesená",J149,0)</f>
        <v>0</v>
      </c>
      <c r="BI149" s="133">
        <f t="shared" ref="BI149:BI155" si="8">IF(N149="nulová",J149,0)</f>
        <v>0</v>
      </c>
      <c r="BJ149" s="5" t="s">
        <v>80</v>
      </c>
      <c r="BK149" s="133">
        <f t="shared" ref="BK149:BK155" si="9">ROUND(I149*H149,2)</f>
        <v>0</v>
      </c>
      <c r="BL149" s="5" t="s">
        <v>137</v>
      </c>
      <c r="BM149" s="88" t="s">
        <v>183</v>
      </c>
    </row>
    <row r="150" spans="2:65" s="17" customFormat="1" ht="24.25" customHeight="1">
      <c r="B150" s="16"/>
      <c r="C150" s="122" t="s">
        <v>184</v>
      </c>
      <c r="D150" s="122" t="s">
        <v>132</v>
      </c>
      <c r="E150" s="123" t="s">
        <v>185</v>
      </c>
      <c r="F150" s="124" t="s">
        <v>186</v>
      </c>
      <c r="G150" s="125" t="s">
        <v>168</v>
      </c>
      <c r="H150" s="126">
        <v>190</v>
      </c>
      <c r="I150" s="1">
        <v>0</v>
      </c>
      <c r="J150" s="128">
        <f t="shared" si="0"/>
        <v>0</v>
      </c>
      <c r="K150" s="124" t="s">
        <v>136</v>
      </c>
      <c r="L150" s="16"/>
      <c r="M150" s="129" t="s">
        <v>1</v>
      </c>
      <c r="N150" s="130" t="s">
        <v>38</v>
      </c>
      <c r="O150" s="131">
        <v>0.35799999999999998</v>
      </c>
      <c r="P150" s="131">
        <f t="shared" si="1"/>
        <v>68.02</v>
      </c>
      <c r="Q150" s="131">
        <v>4.0000000000000001E-3</v>
      </c>
      <c r="R150" s="131">
        <f t="shared" si="2"/>
        <v>0.76</v>
      </c>
      <c r="S150" s="131">
        <v>0</v>
      </c>
      <c r="T150" s="132">
        <f t="shared" si="3"/>
        <v>0</v>
      </c>
      <c r="AR150" s="88" t="s">
        <v>137</v>
      </c>
      <c r="AT150" s="88" t="s">
        <v>132</v>
      </c>
      <c r="AU150" s="88" t="s">
        <v>82</v>
      </c>
      <c r="AY150" s="5" t="s">
        <v>130</v>
      </c>
      <c r="BE150" s="133">
        <f t="shared" si="4"/>
        <v>0</v>
      </c>
      <c r="BF150" s="133">
        <f t="shared" si="5"/>
        <v>0</v>
      </c>
      <c r="BG150" s="133">
        <f t="shared" si="6"/>
        <v>0</v>
      </c>
      <c r="BH150" s="133">
        <f t="shared" si="7"/>
        <v>0</v>
      </c>
      <c r="BI150" s="133">
        <f t="shared" si="8"/>
        <v>0</v>
      </c>
      <c r="BJ150" s="5" t="s">
        <v>80</v>
      </c>
      <c r="BK150" s="133">
        <f t="shared" si="9"/>
        <v>0</v>
      </c>
      <c r="BL150" s="5" t="s">
        <v>137</v>
      </c>
      <c r="BM150" s="88" t="s">
        <v>187</v>
      </c>
    </row>
    <row r="151" spans="2:65" s="17" customFormat="1" ht="24.25" customHeight="1">
      <c r="B151" s="16"/>
      <c r="C151" s="122" t="s">
        <v>188</v>
      </c>
      <c r="D151" s="122" t="s">
        <v>132</v>
      </c>
      <c r="E151" s="123" t="s">
        <v>189</v>
      </c>
      <c r="F151" s="124" t="s">
        <v>190</v>
      </c>
      <c r="G151" s="125" t="s">
        <v>168</v>
      </c>
      <c r="H151" s="126">
        <v>563</v>
      </c>
      <c r="I151" s="1">
        <v>0</v>
      </c>
      <c r="J151" s="128">
        <f t="shared" si="0"/>
        <v>0</v>
      </c>
      <c r="K151" s="124" t="s">
        <v>136</v>
      </c>
      <c r="L151" s="16"/>
      <c r="M151" s="129" t="s">
        <v>1</v>
      </c>
      <c r="N151" s="130" t="s">
        <v>38</v>
      </c>
      <c r="O151" s="131">
        <v>0.104</v>
      </c>
      <c r="P151" s="131">
        <f t="shared" si="1"/>
        <v>58.552</v>
      </c>
      <c r="Q151" s="131">
        <v>2.5999999999999998E-4</v>
      </c>
      <c r="R151" s="131">
        <f t="shared" si="2"/>
        <v>0.14637999999999998</v>
      </c>
      <c r="S151" s="131">
        <v>0</v>
      </c>
      <c r="T151" s="132">
        <f t="shared" si="3"/>
        <v>0</v>
      </c>
      <c r="AR151" s="88" t="s">
        <v>137</v>
      </c>
      <c r="AT151" s="88" t="s">
        <v>132</v>
      </c>
      <c r="AU151" s="88" t="s">
        <v>82</v>
      </c>
      <c r="AY151" s="5" t="s">
        <v>130</v>
      </c>
      <c r="BE151" s="133">
        <f t="shared" si="4"/>
        <v>0</v>
      </c>
      <c r="BF151" s="133">
        <f t="shared" si="5"/>
        <v>0</v>
      </c>
      <c r="BG151" s="133">
        <f t="shared" si="6"/>
        <v>0</v>
      </c>
      <c r="BH151" s="133">
        <f t="shared" si="7"/>
        <v>0</v>
      </c>
      <c r="BI151" s="133">
        <f t="shared" si="8"/>
        <v>0</v>
      </c>
      <c r="BJ151" s="5" t="s">
        <v>80</v>
      </c>
      <c r="BK151" s="133">
        <f t="shared" si="9"/>
        <v>0</v>
      </c>
      <c r="BL151" s="5" t="s">
        <v>137</v>
      </c>
      <c r="BM151" s="88" t="s">
        <v>191</v>
      </c>
    </row>
    <row r="152" spans="2:65" s="17" customFormat="1" ht="24.25" customHeight="1">
      <c r="B152" s="16"/>
      <c r="C152" s="122" t="s">
        <v>192</v>
      </c>
      <c r="D152" s="122" t="s">
        <v>132</v>
      </c>
      <c r="E152" s="123" t="s">
        <v>193</v>
      </c>
      <c r="F152" s="124" t="s">
        <v>194</v>
      </c>
      <c r="G152" s="125" t="s">
        <v>168</v>
      </c>
      <c r="H152" s="126">
        <v>563</v>
      </c>
      <c r="I152" s="1">
        <v>0</v>
      </c>
      <c r="J152" s="128">
        <f t="shared" si="0"/>
        <v>0</v>
      </c>
      <c r="K152" s="124" t="s">
        <v>136</v>
      </c>
      <c r="L152" s="16"/>
      <c r="M152" s="129" t="s">
        <v>1</v>
      </c>
      <c r="N152" s="130" t="s">
        <v>38</v>
      </c>
      <c r="O152" s="131">
        <v>0.36</v>
      </c>
      <c r="P152" s="131">
        <f t="shared" si="1"/>
        <v>202.67999999999998</v>
      </c>
      <c r="Q152" s="131">
        <v>4.3800000000000002E-3</v>
      </c>
      <c r="R152" s="131">
        <f t="shared" si="2"/>
        <v>2.4659400000000002</v>
      </c>
      <c r="S152" s="131">
        <v>0</v>
      </c>
      <c r="T152" s="132">
        <f t="shared" si="3"/>
        <v>0</v>
      </c>
      <c r="AR152" s="88" t="s">
        <v>137</v>
      </c>
      <c r="AT152" s="88" t="s">
        <v>132</v>
      </c>
      <c r="AU152" s="88" t="s">
        <v>82</v>
      </c>
      <c r="AY152" s="5" t="s">
        <v>130</v>
      </c>
      <c r="BE152" s="133">
        <f t="shared" si="4"/>
        <v>0</v>
      </c>
      <c r="BF152" s="133">
        <f t="shared" si="5"/>
        <v>0</v>
      </c>
      <c r="BG152" s="133">
        <f t="shared" si="6"/>
        <v>0</v>
      </c>
      <c r="BH152" s="133">
        <f t="shared" si="7"/>
        <v>0</v>
      </c>
      <c r="BI152" s="133">
        <f t="shared" si="8"/>
        <v>0</v>
      </c>
      <c r="BJ152" s="5" t="s">
        <v>80</v>
      </c>
      <c r="BK152" s="133">
        <f t="shared" si="9"/>
        <v>0</v>
      </c>
      <c r="BL152" s="5" t="s">
        <v>137</v>
      </c>
      <c r="BM152" s="88" t="s">
        <v>195</v>
      </c>
    </row>
    <row r="153" spans="2:65" s="17" customFormat="1" ht="24.25" customHeight="1">
      <c r="B153" s="16"/>
      <c r="C153" s="122" t="s">
        <v>8</v>
      </c>
      <c r="D153" s="122" t="s">
        <v>132</v>
      </c>
      <c r="E153" s="123" t="s">
        <v>196</v>
      </c>
      <c r="F153" s="124" t="s">
        <v>197</v>
      </c>
      <c r="G153" s="125" t="s">
        <v>168</v>
      </c>
      <c r="H153" s="126">
        <v>563</v>
      </c>
      <c r="I153" s="1">
        <v>0</v>
      </c>
      <c r="J153" s="128">
        <f t="shared" si="0"/>
        <v>0</v>
      </c>
      <c r="K153" s="124" t="s">
        <v>136</v>
      </c>
      <c r="L153" s="16"/>
      <c r="M153" s="129" t="s">
        <v>1</v>
      </c>
      <c r="N153" s="130" t="s">
        <v>38</v>
      </c>
      <c r="O153" s="131">
        <v>0.27200000000000002</v>
      </c>
      <c r="P153" s="131">
        <f t="shared" si="1"/>
        <v>153.13600000000002</v>
      </c>
      <c r="Q153" s="131">
        <v>4.0000000000000001E-3</v>
      </c>
      <c r="R153" s="131">
        <f t="shared" si="2"/>
        <v>2.2520000000000002</v>
      </c>
      <c r="S153" s="131">
        <v>0</v>
      </c>
      <c r="T153" s="132">
        <f t="shared" si="3"/>
        <v>0</v>
      </c>
      <c r="AR153" s="88" t="s">
        <v>137</v>
      </c>
      <c r="AT153" s="88" t="s">
        <v>132</v>
      </c>
      <c r="AU153" s="88" t="s">
        <v>82</v>
      </c>
      <c r="AY153" s="5" t="s">
        <v>130</v>
      </c>
      <c r="BE153" s="133">
        <f t="shared" si="4"/>
        <v>0</v>
      </c>
      <c r="BF153" s="133">
        <f t="shared" si="5"/>
        <v>0</v>
      </c>
      <c r="BG153" s="133">
        <f t="shared" si="6"/>
        <v>0</v>
      </c>
      <c r="BH153" s="133">
        <f t="shared" si="7"/>
        <v>0</v>
      </c>
      <c r="BI153" s="133">
        <f t="shared" si="8"/>
        <v>0</v>
      </c>
      <c r="BJ153" s="5" t="s">
        <v>80</v>
      </c>
      <c r="BK153" s="133">
        <f t="shared" si="9"/>
        <v>0</v>
      </c>
      <c r="BL153" s="5" t="s">
        <v>137</v>
      </c>
      <c r="BM153" s="88" t="s">
        <v>198</v>
      </c>
    </row>
    <row r="154" spans="2:65" s="17" customFormat="1" ht="16.5" customHeight="1">
      <c r="B154" s="16"/>
      <c r="C154" s="122" t="s">
        <v>199</v>
      </c>
      <c r="D154" s="122" t="s">
        <v>132</v>
      </c>
      <c r="E154" s="123" t="s">
        <v>200</v>
      </c>
      <c r="F154" s="124" t="s">
        <v>201</v>
      </c>
      <c r="G154" s="125" t="s">
        <v>168</v>
      </c>
      <c r="H154" s="126">
        <v>203.68</v>
      </c>
      <c r="I154" s="1">
        <v>0</v>
      </c>
      <c r="J154" s="128">
        <f t="shared" si="0"/>
        <v>0</v>
      </c>
      <c r="K154" s="124" t="s">
        <v>136</v>
      </c>
      <c r="L154" s="16"/>
      <c r="M154" s="129" t="s">
        <v>1</v>
      </c>
      <c r="N154" s="130" t="s">
        <v>38</v>
      </c>
      <c r="O154" s="131">
        <v>0.04</v>
      </c>
      <c r="P154" s="131">
        <f t="shared" si="1"/>
        <v>8.1471999999999998</v>
      </c>
      <c r="Q154" s="131">
        <v>0</v>
      </c>
      <c r="R154" s="131">
        <f t="shared" si="2"/>
        <v>0</v>
      </c>
      <c r="S154" s="131">
        <v>0</v>
      </c>
      <c r="T154" s="132">
        <f t="shared" si="3"/>
        <v>0</v>
      </c>
      <c r="AR154" s="88" t="s">
        <v>137</v>
      </c>
      <c r="AT154" s="88" t="s">
        <v>132</v>
      </c>
      <c r="AU154" s="88" t="s">
        <v>82</v>
      </c>
      <c r="AY154" s="5" t="s">
        <v>130</v>
      </c>
      <c r="BE154" s="133">
        <f t="shared" si="4"/>
        <v>0</v>
      </c>
      <c r="BF154" s="133">
        <f t="shared" si="5"/>
        <v>0</v>
      </c>
      <c r="BG154" s="133">
        <f t="shared" si="6"/>
        <v>0</v>
      </c>
      <c r="BH154" s="133">
        <f t="shared" si="7"/>
        <v>0</v>
      </c>
      <c r="BI154" s="133">
        <f t="shared" si="8"/>
        <v>0</v>
      </c>
      <c r="BJ154" s="5" t="s">
        <v>80</v>
      </c>
      <c r="BK154" s="133">
        <f t="shared" si="9"/>
        <v>0</v>
      </c>
      <c r="BL154" s="5" t="s">
        <v>137</v>
      </c>
      <c r="BM154" s="88" t="s">
        <v>202</v>
      </c>
    </row>
    <row r="155" spans="2:65" s="17" customFormat="1" ht="24.25" customHeight="1">
      <c r="B155" s="16"/>
      <c r="C155" s="122" t="s">
        <v>203</v>
      </c>
      <c r="D155" s="122" t="s">
        <v>132</v>
      </c>
      <c r="E155" s="123" t="s">
        <v>204</v>
      </c>
      <c r="F155" s="124" t="s">
        <v>205</v>
      </c>
      <c r="G155" s="125" t="s">
        <v>168</v>
      </c>
      <c r="H155" s="126">
        <v>67.23</v>
      </c>
      <c r="I155" s="1">
        <v>0</v>
      </c>
      <c r="J155" s="128">
        <f t="shared" si="0"/>
        <v>0</v>
      </c>
      <c r="K155" s="124" t="s">
        <v>136</v>
      </c>
      <c r="L155" s="16"/>
      <c r="M155" s="129" t="s">
        <v>1</v>
      </c>
      <c r="N155" s="130" t="s">
        <v>38</v>
      </c>
      <c r="O155" s="131">
        <v>0.08</v>
      </c>
      <c r="P155" s="131">
        <f t="shared" si="1"/>
        <v>5.3784000000000001</v>
      </c>
      <c r="Q155" s="131">
        <v>0</v>
      </c>
      <c r="R155" s="131">
        <f t="shared" si="2"/>
        <v>0</v>
      </c>
      <c r="S155" s="131">
        <v>0</v>
      </c>
      <c r="T155" s="132">
        <f t="shared" si="3"/>
        <v>0</v>
      </c>
      <c r="AR155" s="88" t="s">
        <v>137</v>
      </c>
      <c r="AT155" s="88" t="s">
        <v>132</v>
      </c>
      <c r="AU155" s="88" t="s">
        <v>82</v>
      </c>
      <c r="AY155" s="5" t="s">
        <v>130</v>
      </c>
      <c r="BE155" s="133">
        <f t="shared" si="4"/>
        <v>0</v>
      </c>
      <c r="BF155" s="133">
        <f t="shared" si="5"/>
        <v>0</v>
      </c>
      <c r="BG155" s="133">
        <f t="shared" si="6"/>
        <v>0</v>
      </c>
      <c r="BH155" s="133">
        <f t="shared" si="7"/>
        <v>0</v>
      </c>
      <c r="BI155" s="133">
        <f t="shared" si="8"/>
        <v>0</v>
      </c>
      <c r="BJ155" s="5" t="s">
        <v>80</v>
      </c>
      <c r="BK155" s="133">
        <f t="shared" si="9"/>
        <v>0</v>
      </c>
      <c r="BL155" s="5" t="s">
        <v>137</v>
      </c>
      <c r="BM155" s="88" t="s">
        <v>206</v>
      </c>
    </row>
    <row r="156" spans="2:65" s="135" customFormat="1" ht="11.5">
      <c r="B156" s="134"/>
      <c r="D156" s="136" t="s">
        <v>149</v>
      </c>
      <c r="E156" s="141" t="s">
        <v>1</v>
      </c>
      <c r="F156" s="137" t="s">
        <v>207</v>
      </c>
      <c r="H156" s="138">
        <v>67.23</v>
      </c>
      <c r="I156" s="1">
        <v>0</v>
      </c>
      <c r="L156" s="134"/>
      <c r="M156" s="139"/>
      <c r="T156" s="140"/>
      <c r="AT156" s="141" t="s">
        <v>149</v>
      </c>
      <c r="AU156" s="141" t="s">
        <v>82</v>
      </c>
      <c r="AV156" s="135" t="s">
        <v>82</v>
      </c>
      <c r="AW156" s="135" t="s">
        <v>29</v>
      </c>
      <c r="AX156" s="135" t="s">
        <v>80</v>
      </c>
      <c r="AY156" s="141" t="s">
        <v>130</v>
      </c>
    </row>
    <row r="157" spans="2:65" s="17" customFormat="1" ht="24.25" customHeight="1">
      <c r="B157" s="16"/>
      <c r="C157" s="122" t="s">
        <v>208</v>
      </c>
      <c r="D157" s="122" t="s">
        <v>132</v>
      </c>
      <c r="E157" s="123" t="s">
        <v>209</v>
      </c>
      <c r="F157" s="124" t="s">
        <v>210</v>
      </c>
      <c r="G157" s="125" t="s">
        <v>135</v>
      </c>
      <c r="H157" s="126">
        <v>10.8</v>
      </c>
      <c r="I157" s="1">
        <v>0</v>
      </c>
      <c r="J157" s="128">
        <f>ROUND(I157*H157,2)</f>
        <v>0</v>
      </c>
      <c r="K157" s="124" t="s">
        <v>136</v>
      </c>
      <c r="L157" s="16"/>
      <c r="M157" s="129" t="s">
        <v>1</v>
      </c>
      <c r="N157" s="130" t="s">
        <v>38</v>
      </c>
      <c r="O157" s="131">
        <v>4.4000000000000004</v>
      </c>
      <c r="P157" s="131">
        <f>O157*H157</f>
        <v>47.52000000000001</v>
      </c>
      <c r="Q157" s="131">
        <v>2.3010199999999998</v>
      </c>
      <c r="R157" s="131">
        <f>Q157*H157</f>
        <v>24.851016000000001</v>
      </c>
      <c r="S157" s="131">
        <v>0</v>
      </c>
      <c r="T157" s="132">
        <f>S157*H157</f>
        <v>0</v>
      </c>
      <c r="AR157" s="88" t="s">
        <v>137</v>
      </c>
      <c r="AT157" s="88" t="s">
        <v>132</v>
      </c>
      <c r="AU157" s="88" t="s">
        <v>82</v>
      </c>
      <c r="AY157" s="5" t="s">
        <v>130</v>
      </c>
      <c r="BE157" s="133">
        <f>IF(N157="základní",J157,0)</f>
        <v>0</v>
      </c>
      <c r="BF157" s="133">
        <f>IF(N157="snížená",J157,0)</f>
        <v>0</v>
      </c>
      <c r="BG157" s="133">
        <f>IF(N157="zákl. přenesená",J157,0)</f>
        <v>0</v>
      </c>
      <c r="BH157" s="133">
        <f>IF(N157="sníž. přenesená",J157,0)</f>
        <v>0</v>
      </c>
      <c r="BI157" s="133">
        <f>IF(N157="nulová",J157,0)</f>
        <v>0</v>
      </c>
      <c r="BJ157" s="5" t="s">
        <v>80</v>
      </c>
      <c r="BK157" s="133">
        <f>ROUND(I157*H157,2)</f>
        <v>0</v>
      </c>
      <c r="BL157" s="5" t="s">
        <v>137</v>
      </c>
      <c r="BM157" s="88" t="s">
        <v>211</v>
      </c>
    </row>
    <row r="158" spans="2:65" s="17" customFormat="1" ht="16.5" customHeight="1">
      <c r="B158" s="16"/>
      <c r="C158" s="122" t="s">
        <v>212</v>
      </c>
      <c r="D158" s="122" t="s">
        <v>132</v>
      </c>
      <c r="E158" s="123" t="s">
        <v>213</v>
      </c>
      <c r="F158" s="124" t="s">
        <v>214</v>
      </c>
      <c r="G158" s="125" t="s">
        <v>215</v>
      </c>
      <c r="H158" s="126">
        <v>0.45700000000000002</v>
      </c>
      <c r="I158" s="1">
        <v>0</v>
      </c>
      <c r="J158" s="128">
        <f>ROUND(I158*H158,2)</f>
        <v>0</v>
      </c>
      <c r="K158" s="124" t="s">
        <v>136</v>
      </c>
      <c r="L158" s="16"/>
      <c r="M158" s="129" t="s">
        <v>1</v>
      </c>
      <c r="N158" s="130" t="s">
        <v>38</v>
      </c>
      <c r="O158" s="131">
        <v>15.231</v>
      </c>
      <c r="P158" s="131">
        <f>O158*H158</f>
        <v>6.9605670000000002</v>
      </c>
      <c r="Q158" s="131">
        <v>1.06277</v>
      </c>
      <c r="R158" s="131">
        <f>Q158*H158</f>
        <v>0.48568589000000001</v>
      </c>
      <c r="S158" s="131">
        <v>0</v>
      </c>
      <c r="T158" s="132">
        <f>S158*H158</f>
        <v>0</v>
      </c>
      <c r="AR158" s="88" t="s">
        <v>137</v>
      </c>
      <c r="AT158" s="88" t="s">
        <v>132</v>
      </c>
      <c r="AU158" s="88" t="s">
        <v>82</v>
      </c>
      <c r="AY158" s="5" t="s">
        <v>130</v>
      </c>
      <c r="BE158" s="133">
        <f>IF(N158="základní",J158,0)</f>
        <v>0</v>
      </c>
      <c r="BF158" s="133">
        <f>IF(N158="snížená",J158,0)</f>
        <v>0</v>
      </c>
      <c r="BG158" s="133">
        <f>IF(N158="zákl. přenesená",J158,0)</f>
        <v>0</v>
      </c>
      <c r="BH158" s="133">
        <f>IF(N158="sníž. přenesená",J158,0)</f>
        <v>0</v>
      </c>
      <c r="BI158" s="133">
        <f>IF(N158="nulová",J158,0)</f>
        <v>0</v>
      </c>
      <c r="BJ158" s="5" t="s">
        <v>80</v>
      </c>
      <c r="BK158" s="133">
        <f>ROUND(I158*H158,2)</f>
        <v>0</v>
      </c>
      <c r="BL158" s="5" t="s">
        <v>137</v>
      </c>
      <c r="BM158" s="88" t="s">
        <v>216</v>
      </c>
    </row>
    <row r="159" spans="2:65" s="135" customFormat="1" ht="11.5">
      <c r="B159" s="134"/>
      <c r="D159" s="136" t="s">
        <v>149</v>
      </c>
      <c r="E159" s="141" t="s">
        <v>1</v>
      </c>
      <c r="F159" s="137" t="s">
        <v>217</v>
      </c>
      <c r="H159" s="138">
        <v>0.45700000000000002</v>
      </c>
      <c r="I159" s="127"/>
      <c r="L159" s="134"/>
      <c r="M159" s="139"/>
      <c r="T159" s="140"/>
      <c r="AT159" s="141" t="s">
        <v>149</v>
      </c>
      <c r="AU159" s="141" t="s">
        <v>82</v>
      </c>
      <c r="AV159" s="135" t="s">
        <v>82</v>
      </c>
      <c r="AW159" s="135" t="s">
        <v>29</v>
      </c>
      <c r="AX159" s="135" t="s">
        <v>80</v>
      </c>
      <c r="AY159" s="141" t="s">
        <v>130</v>
      </c>
    </row>
    <row r="160" spans="2:65" s="17" customFormat="1" ht="24.25" customHeight="1">
      <c r="B160" s="16"/>
      <c r="C160" s="122" t="s">
        <v>218</v>
      </c>
      <c r="D160" s="122" t="s">
        <v>132</v>
      </c>
      <c r="E160" s="123" t="s">
        <v>219</v>
      </c>
      <c r="F160" s="124" t="s">
        <v>220</v>
      </c>
      <c r="G160" s="125" t="s">
        <v>163</v>
      </c>
      <c r="H160" s="126">
        <v>4</v>
      </c>
      <c r="I160" s="1">
        <v>0</v>
      </c>
      <c r="J160" s="128">
        <f>ROUND(I160*H160,2)</f>
        <v>0</v>
      </c>
      <c r="K160" s="124" t="s">
        <v>136</v>
      </c>
      <c r="L160" s="16"/>
      <c r="M160" s="129" t="s">
        <v>1</v>
      </c>
      <c r="N160" s="130" t="s">
        <v>38</v>
      </c>
      <c r="O160" s="131">
        <v>0.754</v>
      </c>
      <c r="P160" s="131">
        <f>O160*H160</f>
        <v>3.016</v>
      </c>
      <c r="Q160" s="131">
        <v>1.7770000000000001E-2</v>
      </c>
      <c r="R160" s="131">
        <f>Q160*H160</f>
        <v>7.1080000000000004E-2</v>
      </c>
      <c r="S160" s="131">
        <v>0</v>
      </c>
      <c r="T160" s="132">
        <f>S160*H160</f>
        <v>0</v>
      </c>
      <c r="AR160" s="88" t="s">
        <v>137</v>
      </c>
      <c r="AT160" s="88" t="s">
        <v>132</v>
      </c>
      <c r="AU160" s="88" t="s">
        <v>82</v>
      </c>
      <c r="AY160" s="5" t="s">
        <v>130</v>
      </c>
      <c r="BE160" s="133">
        <f>IF(N160="základní",J160,0)</f>
        <v>0</v>
      </c>
      <c r="BF160" s="133">
        <f>IF(N160="snížená",J160,0)</f>
        <v>0</v>
      </c>
      <c r="BG160" s="133">
        <f>IF(N160="zákl. přenesená",J160,0)</f>
        <v>0</v>
      </c>
      <c r="BH160" s="133">
        <f>IF(N160="sníž. přenesená",J160,0)</f>
        <v>0</v>
      </c>
      <c r="BI160" s="133">
        <f>IF(N160="nulová",J160,0)</f>
        <v>0</v>
      </c>
      <c r="BJ160" s="5" t="s">
        <v>80</v>
      </c>
      <c r="BK160" s="133">
        <f>ROUND(I160*H160,2)</f>
        <v>0</v>
      </c>
      <c r="BL160" s="5" t="s">
        <v>137</v>
      </c>
      <c r="BM160" s="88" t="s">
        <v>221</v>
      </c>
    </row>
    <row r="161" spans="2:65" s="17" customFormat="1" ht="24.25" customHeight="1">
      <c r="B161" s="16"/>
      <c r="C161" s="142" t="s">
        <v>7</v>
      </c>
      <c r="D161" s="142" t="s">
        <v>222</v>
      </c>
      <c r="E161" s="143" t="s">
        <v>223</v>
      </c>
      <c r="F161" s="144" t="s">
        <v>224</v>
      </c>
      <c r="G161" s="145" t="s">
        <v>163</v>
      </c>
      <c r="H161" s="146">
        <v>4</v>
      </c>
      <c r="I161" s="2">
        <v>0</v>
      </c>
      <c r="J161" s="147">
        <f>ROUND(I161*H161,2)</f>
        <v>0</v>
      </c>
      <c r="K161" s="144" t="s">
        <v>136</v>
      </c>
      <c r="L161" s="148"/>
      <c r="M161" s="149" t="s">
        <v>1</v>
      </c>
      <c r="N161" s="150" t="s">
        <v>38</v>
      </c>
      <c r="O161" s="131">
        <v>0</v>
      </c>
      <c r="P161" s="131">
        <f>O161*H161</f>
        <v>0</v>
      </c>
      <c r="Q161" s="131">
        <v>1.521E-2</v>
      </c>
      <c r="R161" s="131">
        <f>Q161*H161</f>
        <v>6.0839999999999998E-2</v>
      </c>
      <c r="S161" s="131">
        <v>0</v>
      </c>
      <c r="T161" s="132">
        <f>S161*H161</f>
        <v>0</v>
      </c>
      <c r="AR161" s="88" t="s">
        <v>165</v>
      </c>
      <c r="AT161" s="88" t="s">
        <v>222</v>
      </c>
      <c r="AU161" s="88" t="s">
        <v>82</v>
      </c>
      <c r="AY161" s="5" t="s">
        <v>130</v>
      </c>
      <c r="BE161" s="133">
        <f>IF(N161="základní",J161,0)</f>
        <v>0</v>
      </c>
      <c r="BF161" s="133">
        <f>IF(N161="snížená",J161,0)</f>
        <v>0</v>
      </c>
      <c r="BG161" s="133">
        <f>IF(N161="zákl. přenesená",J161,0)</f>
        <v>0</v>
      </c>
      <c r="BH161" s="133">
        <f>IF(N161="sníž. přenesená",J161,0)</f>
        <v>0</v>
      </c>
      <c r="BI161" s="133">
        <f>IF(N161="nulová",J161,0)</f>
        <v>0</v>
      </c>
      <c r="BJ161" s="5" t="s">
        <v>80</v>
      </c>
      <c r="BK161" s="133">
        <f>ROUND(I161*H161,2)</f>
        <v>0</v>
      </c>
      <c r="BL161" s="5" t="s">
        <v>137</v>
      </c>
      <c r="BM161" s="88" t="s">
        <v>225</v>
      </c>
    </row>
    <row r="162" spans="2:65" s="17" customFormat="1" ht="24.25" customHeight="1">
      <c r="B162" s="16"/>
      <c r="C162" s="122" t="s">
        <v>226</v>
      </c>
      <c r="D162" s="122" t="s">
        <v>132</v>
      </c>
      <c r="E162" s="123" t="s">
        <v>227</v>
      </c>
      <c r="F162" s="124" t="s">
        <v>228</v>
      </c>
      <c r="G162" s="125" t="s">
        <v>163</v>
      </c>
      <c r="H162" s="126">
        <v>2</v>
      </c>
      <c r="I162" s="1">
        <v>0</v>
      </c>
      <c r="J162" s="128">
        <f>ROUND(I162*H162,2)</f>
        <v>0</v>
      </c>
      <c r="K162" s="124" t="s">
        <v>136</v>
      </c>
      <c r="L162" s="16"/>
      <c r="M162" s="129" t="s">
        <v>1</v>
      </c>
      <c r="N162" s="130" t="s">
        <v>38</v>
      </c>
      <c r="O162" s="131">
        <v>6.4749999999999996</v>
      </c>
      <c r="P162" s="131">
        <f>O162*H162</f>
        <v>12.95</v>
      </c>
      <c r="Q162" s="131">
        <v>0.44169999999999998</v>
      </c>
      <c r="R162" s="131">
        <f>Q162*H162</f>
        <v>0.88339999999999996</v>
      </c>
      <c r="S162" s="131">
        <v>0</v>
      </c>
      <c r="T162" s="132">
        <f>S162*H162</f>
        <v>0</v>
      </c>
      <c r="AR162" s="88" t="s">
        <v>137</v>
      </c>
      <c r="AT162" s="88" t="s">
        <v>132</v>
      </c>
      <c r="AU162" s="88" t="s">
        <v>82</v>
      </c>
      <c r="AY162" s="5" t="s">
        <v>130</v>
      </c>
      <c r="BE162" s="133">
        <f>IF(N162="základní",J162,0)</f>
        <v>0</v>
      </c>
      <c r="BF162" s="133">
        <f>IF(N162="snížená",J162,0)</f>
        <v>0</v>
      </c>
      <c r="BG162" s="133">
        <f>IF(N162="zákl. přenesená",J162,0)</f>
        <v>0</v>
      </c>
      <c r="BH162" s="133">
        <f>IF(N162="sníž. přenesená",J162,0)</f>
        <v>0</v>
      </c>
      <c r="BI162" s="133">
        <f>IF(N162="nulová",J162,0)</f>
        <v>0</v>
      </c>
      <c r="BJ162" s="5" t="s">
        <v>80</v>
      </c>
      <c r="BK162" s="133">
        <f>ROUND(I162*H162,2)</f>
        <v>0</v>
      </c>
      <c r="BL162" s="5" t="s">
        <v>137</v>
      </c>
      <c r="BM162" s="88" t="s">
        <v>229</v>
      </c>
    </row>
    <row r="163" spans="2:65" s="17" customFormat="1" ht="37.9" customHeight="1">
      <c r="B163" s="16"/>
      <c r="C163" s="142" t="s">
        <v>230</v>
      </c>
      <c r="D163" s="142" t="s">
        <v>222</v>
      </c>
      <c r="E163" s="143" t="s">
        <v>231</v>
      </c>
      <c r="F163" s="144" t="s">
        <v>232</v>
      </c>
      <c r="G163" s="145" t="s">
        <v>163</v>
      </c>
      <c r="H163" s="146">
        <v>2</v>
      </c>
      <c r="I163" s="2">
        <v>0</v>
      </c>
      <c r="J163" s="147">
        <f>ROUND(I163*H163,2)</f>
        <v>0</v>
      </c>
      <c r="K163" s="144" t="s">
        <v>136</v>
      </c>
      <c r="L163" s="148"/>
      <c r="M163" s="149" t="s">
        <v>1</v>
      </c>
      <c r="N163" s="150" t="s">
        <v>38</v>
      </c>
      <c r="O163" s="131">
        <v>0</v>
      </c>
      <c r="P163" s="131">
        <f>O163*H163</f>
        <v>0</v>
      </c>
      <c r="Q163" s="131">
        <v>1.521E-2</v>
      </c>
      <c r="R163" s="131">
        <f>Q163*H163</f>
        <v>3.0419999999999999E-2</v>
      </c>
      <c r="S163" s="131">
        <v>0</v>
      </c>
      <c r="T163" s="132">
        <f>S163*H163</f>
        <v>0</v>
      </c>
      <c r="AR163" s="88" t="s">
        <v>165</v>
      </c>
      <c r="AT163" s="88" t="s">
        <v>222</v>
      </c>
      <c r="AU163" s="88" t="s">
        <v>82</v>
      </c>
      <c r="AY163" s="5" t="s">
        <v>130</v>
      </c>
      <c r="BE163" s="133">
        <f>IF(N163="základní",J163,0)</f>
        <v>0</v>
      </c>
      <c r="BF163" s="133">
        <f>IF(N163="snížená",J163,0)</f>
        <v>0</v>
      </c>
      <c r="BG163" s="133">
        <f>IF(N163="zákl. přenesená",J163,0)</f>
        <v>0</v>
      </c>
      <c r="BH163" s="133">
        <f>IF(N163="sníž. přenesená",J163,0)</f>
        <v>0</v>
      </c>
      <c r="BI163" s="133">
        <f>IF(N163="nulová",J163,0)</f>
        <v>0</v>
      </c>
      <c r="BJ163" s="5" t="s">
        <v>80</v>
      </c>
      <c r="BK163" s="133">
        <f>ROUND(I163*H163,2)</f>
        <v>0</v>
      </c>
      <c r="BL163" s="5" t="s">
        <v>137</v>
      </c>
      <c r="BM163" s="88" t="s">
        <v>233</v>
      </c>
    </row>
    <row r="164" spans="2:65" s="111" customFormat="1" ht="22.9" customHeight="1">
      <c r="B164" s="110"/>
      <c r="D164" s="112" t="s">
        <v>72</v>
      </c>
      <c r="E164" s="120" t="s">
        <v>170</v>
      </c>
      <c r="F164" s="120" t="s">
        <v>234</v>
      </c>
      <c r="I164" s="151"/>
      <c r="J164" s="121">
        <f>BK164</f>
        <v>0</v>
      </c>
      <c r="L164" s="110"/>
      <c r="M164" s="115"/>
      <c r="P164" s="116">
        <f>SUM(P165:P175)</f>
        <v>258.20963999999998</v>
      </c>
      <c r="R164" s="116">
        <f>SUM(R165:R175)</f>
        <v>3.2935599999999995E-2</v>
      </c>
      <c r="T164" s="117">
        <f>SUM(T165:T175)</f>
        <v>43.328200000000017</v>
      </c>
      <c r="AR164" s="112" t="s">
        <v>80</v>
      </c>
      <c r="AT164" s="118" t="s">
        <v>72</v>
      </c>
      <c r="AU164" s="118" t="s">
        <v>80</v>
      </c>
      <c r="AY164" s="112" t="s">
        <v>130</v>
      </c>
      <c r="BK164" s="119">
        <f>SUM(BK165:BK175)</f>
        <v>0</v>
      </c>
    </row>
    <row r="165" spans="2:65" s="17" customFormat="1" ht="33" customHeight="1">
      <c r="B165" s="16"/>
      <c r="C165" s="122" t="s">
        <v>235</v>
      </c>
      <c r="D165" s="122" t="s">
        <v>132</v>
      </c>
      <c r="E165" s="123" t="s">
        <v>236</v>
      </c>
      <c r="F165" s="124" t="s">
        <v>237</v>
      </c>
      <c r="G165" s="125" t="s">
        <v>168</v>
      </c>
      <c r="H165" s="126">
        <v>190.68</v>
      </c>
      <c r="I165" s="1">
        <v>0</v>
      </c>
      <c r="J165" s="128">
        <f t="shared" ref="J165:J174" si="10">ROUND(I165*H165,2)</f>
        <v>0</v>
      </c>
      <c r="K165" s="124" t="s">
        <v>136</v>
      </c>
      <c r="L165" s="16"/>
      <c r="M165" s="129" t="s">
        <v>1</v>
      </c>
      <c r="N165" s="130" t="s">
        <v>38</v>
      </c>
      <c r="O165" s="131">
        <v>0.105</v>
      </c>
      <c r="P165" s="131">
        <f t="shared" ref="P165:P174" si="11">O165*H165</f>
        <v>20.0214</v>
      </c>
      <c r="Q165" s="131">
        <v>1.2999999999999999E-4</v>
      </c>
      <c r="R165" s="131">
        <f t="shared" ref="R165:R174" si="12">Q165*H165</f>
        <v>2.4788399999999999E-2</v>
      </c>
      <c r="S165" s="131">
        <v>0</v>
      </c>
      <c r="T165" s="132">
        <f t="shared" ref="T165:T174" si="13">S165*H165</f>
        <v>0</v>
      </c>
      <c r="AR165" s="88" t="s">
        <v>137</v>
      </c>
      <c r="AT165" s="88" t="s">
        <v>132</v>
      </c>
      <c r="AU165" s="88" t="s">
        <v>82</v>
      </c>
      <c r="AY165" s="5" t="s">
        <v>130</v>
      </c>
      <c r="BE165" s="133">
        <f t="shared" ref="BE165:BE174" si="14">IF(N165="základní",J165,0)</f>
        <v>0</v>
      </c>
      <c r="BF165" s="133">
        <f t="shared" ref="BF165:BF174" si="15">IF(N165="snížená",J165,0)</f>
        <v>0</v>
      </c>
      <c r="BG165" s="133">
        <f t="shared" ref="BG165:BG174" si="16">IF(N165="zákl. přenesená",J165,0)</f>
        <v>0</v>
      </c>
      <c r="BH165" s="133">
        <f t="shared" ref="BH165:BH174" si="17">IF(N165="sníž. přenesená",J165,0)</f>
        <v>0</v>
      </c>
      <c r="BI165" s="133">
        <f t="shared" ref="BI165:BI174" si="18">IF(N165="nulová",J165,0)</f>
        <v>0</v>
      </c>
      <c r="BJ165" s="5" t="s">
        <v>80</v>
      </c>
      <c r="BK165" s="133">
        <f t="shared" ref="BK165:BK174" si="19">ROUND(I165*H165,2)</f>
        <v>0</v>
      </c>
      <c r="BL165" s="5" t="s">
        <v>137</v>
      </c>
      <c r="BM165" s="88" t="s">
        <v>238</v>
      </c>
    </row>
    <row r="166" spans="2:65" s="17" customFormat="1" ht="24.25" customHeight="1">
      <c r="B166" s="16"/>
      <c r="C166" s="122" t="s">
        <v>239</v>
      </c>
      <c r="D166" s="122" t="s">
        <v>132</v>
      </c>
      <c r="E166" s="123" t="s">
        <v>240</v>
      </c>
      <c r="F166" s="124" t="s">
        <v>241</v>
      </c>
      <c r="G166" s="125" t="s">
        <v>168</v>
      </c>
      <c r="H166" s="126">
        <v>203.68</v>
      </c>
      <c r="I166" s="1">
        <v>0</v>
      </c>
      <c r="J166" s="128">
        <f t="shared" si="10"/>
        <v>0</v>
      </c>
      <c r="K166" s="124" t="s">
        <v>136</v>
      </c>
      <c r="L166" s="16"/>
      <c r="M166" s="129" t="s">
        <v>1</v>
      </c>
      <c r="N166" s="130" t="s">
        <v>38</v>
      </c>
      <c r="O166" s="131">
        <v>0.308</v>
      </c>
      <c r="P166" s="131">
        <f t="shared" si="11"/>
        <v>62.733440000000002</v>
      </c>
      <c r="Q166" s="131">
        <v>4.0000000000000003E-5</v>
      </c>
      <c r="R166" s="131">
        <f t="shared" si="12"/>
        <v>8.1472000000000003E-3</v>
      </c>
      <c r="S166" s="131">
        <v>0</v>
      </c>
      <c r="T166" s="132">
        <f t="shared" si="13"/>
        <v>0</v>
      </c>
      <c r="AR166" s="88" t="s">
        <v>137</v>
      </c>
      <c r="AT166" s="88" t="s">
        <v>132</v>
      </c>
      <c r="AU166" s="88" t="s">
        <v>82</v>
      </c>
      <c r="AY166" s="5" t="s">
        <v>130</v>
      </c>
      <c r="BE166" s="133">
        <f t="shared" si="14"/>
        <v>0</v>
      </c>
      <c r="BF166" s="133">
        <f t="shared" si="15"/>
        <v>0</v>
      </c>
      <c r="BG166" s="133">
        <f t="shared" si="16"/>
        <v>0</v>
      </c>
      <c r="BH166" s="133">
        <f t="shared" si="17"/>
        <v>0</v>
      </c>
      <c r="BI166" s="133">
        <f t="shared" si="18"/>
        <v>0</v>
      </c>
      <c r="BJ166" s="5" t="s">
        <v>80</v>
      </c>
      <c r="BK166" s="133">
        <f t="shared" si="19"/>
        <v>0</v>
      </c>
      <c r="BL166" s="5" t="s">
        <v>137</v>
      </c>
      <c r="BM166" s="88" t="s">
        <v>242</v>
      </c>
    </row>
    <row r="167" spans="2:65" s="17" customFormat="1" ht="21.75" customHeight="1">
      <c r="B167" s="16"/>
      <c r="C167" s="122" t="s">
        <v>243</v>
      </c>
      <c r="D167" s="122" t="s">
        <v>132</v>
      </c>
      <c r="E167" s="123" t="s">
        <v>244</v>
      </c>
      <c r="F167" s="124" t="s">
        <v>245</v>
      </c>
      <c r="G167" s="125" t="s">
        <v>168</v>
      </c>
      <c r="H167" s="126">
        <v>120</v>
      </c>
      <c r="I167" s="1">
        <v>0</v>
      </c>
      <c r="J167" s="128">
        <f t="shared" si="10"/>
        <v>0</v>
      </c>
      <c r="K167" s="124" t="s">
        <v>136</v>
      </c>
      <c r="L167" s="16"/>
      <c r="M167" s="129" t="s">
        <v>1</v>
      </c>
      <c r="N167" s="130" t="s">
        <v>38</v>
      </c>
      <c r="O167" s="131">
        <v>0.245</v>
      </c>
      <c r="P167" s="131">
        <f t="shared" si="11"/>
        <v>29.4</v>
      </c>
      <c r="Q167" s="131">
        <v>0</v>
      </c>
      <c r="R167" s="131">
        <f t="shared" si="12"/>
        <v>0</v>
      </c>
      <c r="S167" s="131">
        <v>0.13100000000000001</v>
      </c>
      <c r="T167" s="132">
        <f t="shared" si="13"/>
        <v>15.72</v>
      </c>
      <c r="AR167" s="88" t="s">
        <v>137</v>
      </c>
      <c r="AT167" s="88" t="s">
        <v>132</v>
      </c>
      <c r="AU167" s="88" t="s">
        <v>82</v>
      </c>
      <c r="AY167" s="5" t="s">
        <v>130</v>
      </c>
      <c r="BE167" s="133">
        <f t="shared" si="14"/>
        <v>0</v>
      </c>
      <c r="BF167" s="133">
        <f t="shared" si="15"/>
        <v>0</v>
      </c>
      <c r="BG167" s="133">
        <f t="shared" si="16"/>
        <v>0</v>
      </c>
      <c r="BH167" s="133">
        <f t="shared" si="17"/>
        <v>0</v>
      </c>
      <c r="BI167" s="133">
        <f t="shared" si="18"/>
        <v>0</v>
      </c>
      <c r="BJ167" s="5" t="s">
        <v>80</v>
      </c>
      <c r="BK167" s="133">
        <f t="shared" si="19"/>
        <v>0</v>
      </c>
      <c r="BL167" s="5" t="s">
        <v>137</v>
      </c>
      <c r="BM167" s="88" t="s">
        <v>246</v>
      </c>
    </row>
    <row r="168" spans="2:65" s="17" customFormat="1" ht="37.9" customHeight="1">
      <c r="B168" s="16"/>
      <c r="C168" s="122" t="s">
        <v>247</v>
      </c>
      <c r="D168" s="122" t="s">
        <v>132</v>
      </c>
      <c r="E168" s="123" t="s">
        <v>248</v>
      </c>
      <c r="F168" s="124" t="s">
        <v>249</v>
      </c>
      <c r="G168" s="125" t="s">
        <v>135</v>
      </c>
      <c r="H168" s="126">
        <v>10.8</v>
      </c>
      <c r="I168" s="1">
        <v>0</v>
      </c>
      <c r="J168" s="128">
        <f t="shared" si="10"/>
        <v>0</v>
      </c>
      <c r="K168" s="124" t="s">
        <v>136</v>
      </c>
      <c r="L168" s="16"/>
      <c r="M168" s="129" t="s">
        <v>1</v>
      </c>
      <c r="N168" s="130" t="s">
        <v>38</v>
      </c>
      <c r="O168" s="131">
        <v>5.867</v>
      </c>
      <c r="P168" s="131">
        <f t="shared" si="11"/>
        <v>63.363600000000005</v>
      </c>
      <c r="Q168" s="131">
        <v>0</v>
      </c>
      <c r="R168" s="131">
        <f t="shared" si="12"/>
        <v>0</v>
      </c>
      <c r="S168" s="131">
        <v>2.2000000000000002</v>
      </c>
      <c r="T168" s="132">
        <f t="shared" si="13"/>
        <v>23.760000000000005</v>
      </c>
      <c r="AR168" s="88" t="s">
        <v>137</v>
      </c>
      <c r="AT168" s="88" t="s">
        <v>132</v>
      </c>
      <c r="AU168" s="88" t="s">
        <v>82</v>
      </c>
      <c r="AY168" s="5" t="s">
        <v>130</v>
      </c>
      <c r="BE168" s="133">
        <f t="shared" si="14"/>
        <v>0</v>
      </c>
      <c r="BF168" s="133">
        <f t="shared" si="15"/>
        <v>0</v>
      </c>
      <c r="BG168" s="133">
        <f t="shared" si="16"/>
        <v>0</v>
      </c>
      <c r="BH168" s="133">
        <f t="shared" si="17"/>
        <v>0</v>
      </c>
      <c r="BI168" s="133">
        <f t="shared" si="18"/>
        <v>0</v>
      </c>
      <c r="BJ168" s="5" t="s">
        <v>80</v>
      </c>
      <c r="BK168" s="133">
        <f t="shared" si="19"/>
        <v>0</v>
      </c>
      <c r="BL168" s="5" t="s">
        <v>137</v>
      </c>
      <c r="BM168" s="88" t="s">
        <v>250</v>
      </c>
    </row>
    <row r="169" spans="2:65" s="17" customFormat="1" ht="33" customHeight="1">
      <c r="B169" s="16"/>
      <c r="C169" s="122" t="s">
        <v>251</v>
      </c>
      <c r="D169" s="122" t="s">
        <v>132</v>
      </c>
      <c r="E169" s="123" t="s">
        <v>252</v>
      </c>
      <c r="F169" s="124" t="s">
        <v>253</v>
      </c>
      <c r="G169" s="125" t="s">
        <v>135</v>
      </c>
      <c r="H169" s="126">
        <v>10.8</v>
      </c>
      <c r="I169" s="1">
        <v>0</v>
      </c>
      <c r="J169" s="128">
        <f t="shared" si="10"/>
        <v>0</v>
      </c>
      <c r="K169" s="124" t="s">
        <v>136</v>
      </c>
      <c r="L169" s="16"/>
      <c r="M169" s="129" t="s">
        <v>1</v>
      </c>
      <c r="N169" s="130" t="s">
        <v>38</v>
      </c>
      <c r="O169" s="131">
        <v>4.0289999999999999</v>
      </c>
      <c r="P169" s="131">
        <f t="shared" si="11"/>
        <v>43.513200000000005</v>
      </c>
      <c r="Q169" s="131">
        <v>0</v>
      </c>
      <c r="R169" s="131">
        <f t="shared" si="12"/>
        <v>0</v>
      </c>
      <c r="S169" s="131">
        <v>2.9000000000000001E-2</v>
      </c>
      <c r="T169" s="132">
        <f t="shared" si="13"/>
        <v>0.31320000000000003</v>
      </c>
      <c r="AR169" s="88" t="s">
        <v>137</v>
      </c>
      <c r="AT169" s="88" t="s">
        <v>132</v>
      </c>
      <c r="AU169" s="88" t="s">
        <v>82</v>
      </c>
      <c r="AY169" s="5" t="s">
        <v>130</v>
      </c>
      <c r="BE169" s="133">
        <f t="shared" si="14"/>
        <v>0</v>
      </c>
      <c r="BF169" s="133">
        <f t="shared" si="15"/>
        <v>0</v>
      </c>
      <c r="BG169" s="133">
        <f t="shared" si="16"/>
        <v>0</v>
      </c>
      <c r="BH169" s="133">
        <f t="shared" si="17"/>
        <v>0</v>
      </c>
      <c r="BI169" s="133">
        <f t="shared" si="18"/>
        <v>0</v>
      </c>
      <c r="BJ169" s="5" t="s">
        <v>80</v>
      </c>
      <c r="BK169" s="133">
        <f t="shared" si="19"/>
        <v>0</v>
      </c>
      <c r="BL169" s="5" t="s">
        <v>137</v>
      </c>
      <c r="BM169" s="88" t="s">
        <v>254</v>
      </c>
    </row>
    <row r="170" spans="2:65" s="17" customFormat="1" ht="24.25" customHeight="1">
      <c r="B170" s="16"/>
      <c r="C170" s="122" t="s">
        <v>255</v>
      </c>
      <c r="D170" s="122" t="s">
        <v>132</v>
      </c>
      <c r="E170" s="123" t="s">
        <v>256</v>
      </c>
      <c r="F170" s="124" t="s">
        <v>257</v>
      </c>
      <c r="G170" s="125" t="s">
        <v>168</v>
      </c>
      <c r="H170" s="126">
        <v>35</v>
      </c>
      <c r="I170" s="1">
        <v>0</v>
      </c>
      <c r="J170" s="128">
        <f t="shared" si="10"/>
        <v>0</v>
      </c>
      <c r="K170" s="124" t="s">
        <v>1</v>
      </c>
      <c r="L170" s="16"/>
      <c r="M170" s="129" t="s">
        <v>1</v>
      </c>
      <c r="N170" s="130" t="s">
        <v>38</v>
      </c>
      <c r="O170" s="131">
        <v>0.16200000000000001</v>
      </c>
      <c r="P170" s="131">
        <f t="shared" si="11"/>
        <v>5.67</v>
      </c>
      <c r="Q170" s="131">
        <v>0</v>
      </c>
      <c r="R170" s="131">
        <f t="shared" si="12"/>
        <v>0</v>
      </c>
      <c r="S170" s="131">
        <v>3.5000000000000003E-2</v>
      </c>
      <c r="T170" s="132">
        <f t="shared" si="13"/>
        <v>1.2250000000000001</v>
      </c>
      <c r="AR170" s="88" t="s">
        <v>137</v>
      </c>
      <c r="AT170" s="88" t="s">
        <v>132</v>
      </c>
      <c r="AU170" s="88" t="s">
        <v>82</v>
      </c>
      <c r="AY170" s="5" t="s">
        <v>130</v>
      </c>
      <c r="BE170" s="133">
        <f t="shared" si="14"/>
        <v>0</v>
      </c>
      <c r="BF170" s="133">
        <f t="shared" si="15"/>
        <v>0</v>
      </c>
      <c r="BG170" s="133">
        <f t="shared" si="16"/>
        <v>0</v>
      </c>
      <c r="BH170" s="133">
        <f t="shared" si="17"/>
        <v>0</v>
      </c>
      <c r="BI170" s="133">
        <f t="shared" si="18"/>
        <v>0</v>
      </c>
      <c r="BJ170" s="5" t="s">
        <v>80</v>
      </c>
      <c r="BK170" s="133">
        <f t="shared" si="19"/>
        <v>0</v>
      </c>
      <c r="BL170" s="5" t="s">
        <v>137</v>
      </c>
      <c r="BM170" s="88" t="s">
        <v>258</v>
      </c>
    </row>
    <row r="171" spans="2:65" s="17" customFormat="1" ht="16.5" customHeight="1">
      <c r="B171" s="16"/>
      <c r="C171" s="122" t="s">
        <v>259</v>
      </c>
      <c r="D171" s="122" t="s">
        <v>132</v>
      </c>
      <c r="E171" s="123" t="s">
        <v>260</v>
      </c>
      <c r="F171" s="124" t="s">
        <v>261</v>
      </c>
      <c r="G171" s="125" t="s">
        <v>177</v>
      </c>
      <c r="H171" s="126">
        <v>70</v>
      </c>
      <c r="I171" s="1">
        <v>0</v>
      </c>
      <c r="J171" s="128">
        <f t="shared" si="10"/>
        <v>0</v>
      </c>
      <c r="K171" s="124" t="s">
        <v>136</v>
      </c>
      <c r="L171" s="16"/>
      <c r="M171" s="129" t="s">
        <v>1</v>
      </c>
      <c r="N171" s="130" t="s">
        <v>38</v>
      </c>
      <c r="O171" s="131">
        <v>0.193</v>
      </c>
      <c r="P171" s="131">
        <f t="shared" si="11"/>
        <v>13.51</v>
      </c>
      <c r="Q171" s="131">
        <v>0</v>
      </c>
      <c r="R171" s="131">
        <f t="shared" si="12"/>
        <v>0</v>
      </c>
      <c r="S171" s="131">
        <v>2.2000000000000001E-3</v>
      </c>
      <c r="T171" s="132">
        <f t="shared" si="13"/>
        <v>0.154</v>
      </c>
      <c r="AR171" s="88" t="s">
        <v>137</v>
      </c>
      <c r="AT171" s="88" t="s">
        <v>132</v>
      </c>
      <c r="AU171" s="88" t="s">
        <v>82</v>
      </c>
      <c r="AY171" s="5" t="s">
        <v>130</v>
      </c>
      <c r="BE171" s="133">
        <f t="shared" si="14"/>
        <v>0</v>
      </c>
      <c r="BF171" s="133">
        <f t="shared" si="15"/>
        <v>0</v>
      </c>
      <c r="BG171" s="133">
        <f t="shared" si="16"/>
        <v>0</v>
      </c>
      <c r="BH171" s="133">
        <f t="shared" si="17"/>
        <v>0</v>
      </c>
      <c r="BI171" s="133">
        <f t="shared" si="18"/>
        <v>0</v>
      </c>
      <c r="BJ171" s="5" t="s">
        <v>80</v>
      </c>
      <c r="BK171" s="133">
        <f t="shared" si="19"/>
        <v>0</v>
      </c>
      <c r="BL171" s="5" t="s">
        <v>137</v>
      </c>
      <c r="BM171" s="88" t="s">
        <v>262</v>
      </c>
    </row>
    <row r="172" spans="2:65" s="17" customFormat="1" ht="24.25" customHeight="1">
      <c r="B172" s="16"/>
      <c r="C172" s="122" t="s">
        <v>263</v>
      </c>
      <c r="D172" s="122" t="s">
        <v>132</v>
      </c>
      <c r="E172" s="123" t="s">
        <v>264</v>
      </c>
      <c r="F172" s="124" t="s">
        <v>265</v>
      </c>
      <c r="G172" s="125" t="s">
        <v>163</v>
      </c>
      <c r="H172" s="126">
        <v>6</v>
      </c>
      <c r="I172" s="1">
        <v>0</v>
      </c>
      <c r="J172" s="128">
        <f t="shared" si="10"/>
        <v>0</v>
      </c>
      <c r="K172" s="124" t="s">
        <v>136</v>
      </c>
      <c r="L172" s="16"/>
      <c r="M172" s="129" t="s">
        <v>1</v>
      </c>
      <c r="N172" s="130" t="s">
        <v>38</v>
      </c>
      <c r="O172" s="131">
        <v>0.24299999999999999</v>
      </c>
      <c r="P172" s="131">
        <f t="shared" si="11"/>
        <v>1.458</v>
      </c>
      <c r="Q172" s="131">
        <v>0</v>
      </c>
      <c r="R172" s="131">
        <f t="shared" si="12"/>
        <v>0</v>
      </c>
      <c r="S172" s="131">
        <v>8.0000000000000002E-3</v>
      </c>
      <c r="T172" s="132">
        <f t="shared" si="13"/>
        <v>4.8000000000000001E-2</v>
      </c>
      <c r="AR172" s="88" t="s">
        <v>137</v>
      </c>
      <c r="AT172" s="88" t="s">
        <v>132</v>
      </c>
      <c r="AU172" s="88" t="s">
        <v>82</v>
      </c>
      <c r="AY172" s="5" t="s">
        <v>130</v>
      </c>
      <c r="BE172" s="133">
        <f t="shared" si="14"/>
        <v>0</v>
      </c>
      <c r="BF172" s="133">
        <f t="shared" si="15"/>
        <v>0</v>
      </c>
      <c r="BG172" s="133">
        <f t="shared" si="16"/>
        <v>0</v>
      </c>
      <c r="BH172" s="133">
        <f t="shared" si="17"/>
        <v>0</v>
      </c>
      <c r="BI172" s="133">
        <f t="shared" si="18"/>
        <v>0</v>
      </c>
      <c r="BJ172" s="5" t="s">
        <v>80</v>
      </c>
      <c r="BK172" s="133">
        <f t="shared" si="19"/>
        <v>0</v>
      </c>
      <c r="BL172" s="5" t="s">
        <v>137</v>
      </c>
      <c r="BM172" s="88" t="s">
        <v>266</v>
      </c>
    </row>
    <row r="173" spans="2:65" s="17" customFormat="1" ht="33" customHeight="1">
      <c r="B173" s="16"/>
      <c r="C173" s="122" t="s">
        <v>267</v>
      </c>
      <c r="D173" s="122" t="s">
        <v>132</v>
      </c>
      <c r="E173" s="123" t="s">
        <v>268</v>
      </c>
      <c r="F173" s="124" t="s">
        <v>269</v>
      </c>
      <c r="G173" s="125" t="s">
        <v>177</v>
      </c>
      <c r="H173" s="126">
        <v>30</v>
      </c>
      <c r="I173" s="1">
        <v>0</v>
      </c>
      <c r="J173" s="128">
        <f t="shared" si="10"/>
        <v>0</v>
      </c>
      <c r="K173" s="124" t="s">
        <v>136</v>
      </c>
      <c r="L173" s="16"/>
      <c r="M173" s="129" t="s">
        <v>1</v>
      </c>
      <c r="N173" s="130" t="s">
        <v>38</v>
      </c>
      <c r="O173" s="131">
        <v>0.45800000000000002</v>
      </c>
      <c r="P173" s="131">
        <f t="shared" si="11"/>
        <v>13.74</v>
      </c>
      <c r="Q173" s="131">
        <v>0</v>
      </c>
      <c r="R173" s="131">
        <f t="shared" si="12"/>
        <v>0</v>
      </c>
      <c r="S173" s="131">
        <v>3.4000000000000002E-2</v>
      </c>
      <c r="T173" s="132">
        <f t="shared" si="13"/>
        <v>1.02</v>
      </c>
      <c r="AR173" s="88" t="s">
        <v>137</v>
      </c>
      <c r="AT173" s="88" t="s">
        <v>132</v>
      </c>
      <c r="AU173" s="88" t="s">
        <v>82</v>
      </c>
      <c r="AY173" s="5" t="s">
        <v>130</v>
      </c>
      <c r="BE173" s="133">
        <f t="shared" si="14"/>
        <v>0</v>
      </c>
      <c r="BF173" s="133">
        <f t="shared" si="15"/>
        <v>0</v>
      </c>
      <c r="BG173" s="133">
        <f t="shared" si="16"/>
        <v>0</v>
      </c>
      <c r="BH173" s="133">
        <f t="shared" si="17"/>
        <v>0</v>
      </c>
      <c r="BI173" s="133">
        <f t="shared" si="18"/>
        <v>0</v>
      </c>
      <c r="BJ173" s="5" t="s">
        <v>80</v>
      </c>
      <c r="BK173" s="133">
        <f t="shared" si="19"/>
        <v>0</v>
      </c>
      <c r="BL173" s="5" t="s">
        <v>137</v>
      </c>
      <c r="BM173" s="88" t="s">
        <v>270</v>
      </c>
    </row>
    <row r="174" spans="2:65" s="17" customFormat="1" ht="24.25" customHeight="1">
      <c r="B174" s="16"/>
      <c r="C174" s="122" t="s">
        <v>271</v>
      </c>
      <c r="D174" s="122" t="s">
        <v>132</v>
      </c>
      <c r="E174" s="123" t="s">
        <v>272</v>
      </c>
      <c r="F174" s="124" t="s">
        <v>273</v>
      </c>
      <c r="G174" s="125" t="s">
        <v>168</v>
      </c>
      <c r="H174" s="126">
        <v>16</v>
      </c>
      <c r="I174" s="1">
        <v>0</v>
      </c>
      <c r="J174" s="128">
        <f t="shared" si="10"/>
        <v>0</v>
      </c>
      <c r="K174" s="124" t="s">
        <v>136</v>
      </c>
      <c r="L174" s="16"/>
      <c r="M174" s="129" t="s">
        <v>1</v>
      </c>
      <c r="N174" s="130" t="s">
        <v>38</v>
      </c>
      <c r="O174" s="131">
        <v>0.3</v>
      </c>
      <c r="P174" s="131">
        <f t="shared" si="11"/>
        <v>4.8</v>
      </c>
      <c r="Q174" s="131">
        <v>0</v>
      </c>
      <c r="R174" s="131">
        <f t="shared" si="12"/>
        <v>0</v>
      </c>
      <c r="S174" s="131">
        <v>6.8000000000000005E-2</v>
      </c>
      <c r="T174" s="132">
        <f t="shared" si="13"/>
        <v>1.0880000000000001</v>
      </c>
      <c r="AR174" s="88" t="s">
        <v>137</v>
      </c>
      <c r="AT174" s="88" t="s">
        <v>132</v>
      </c>
      <c r="AU174" s="88" t="s">
        <v>82</v>
      </c>
      <c r="AY174" s="5" t="s">
        <v>130</v>
      </c>
      <c r="BE174" s="133">
        <f t="shared" si="14"/>
        <v>0</v>
      </c>
      <c r="BF174" s="133">
        <f t="shared" si="15"/>
        <v>0</v>
      </c>
      <c r="BG174" s="133">
        <f t="shared" si="16"/>
        <v>0</v>
      </c>
      <c r="BH174" s="133">
        <f t="shared" si="17"/>
        <v>0</v>
      </c>
      <c r="BI174" s="133">
        <f t="shared" si="18"/>
        <v>0</v>
      </c>
      <c r="BJ174" s="5" t="s">
        <v>80</v>
      </c>
      <c r="BK174" s="133">
        <f t="shared" si="19"/>
        <v>0</v>
      </c>
      <c r="BL174" s="5" t="s">
        <v>137</v>
      </c>
      <c r="BM174" s="88" t="s">
        <v>274</v>
      </c>
    </row>
    <row r="175" spans="2:65" s="135" customFormat="1" ht="10">
      <c r="B175" s="134"/>
      <c r="D175" s="136" t="s">
        <v>149</v>
      </c>
      <c r="E175" s="141" t="s">
        <v>1</v>
      </c>
      <c r="F175" s="137" t="s">
        <v>275</v>
      </c>
      <c r="H175" s="138">
        <v>16</v>
      </c>
      <c r="I175" s="152"/>
      <c r="L175" s="134"/>
      <c r="M175" s="139"/>
      <c r="T175" s="140"/>
      <c r="AT175" s="141" t="s">
        <v>149</v>
      </c>
      <c r="AU175" s="141" t="s">
        <v>82</v>
      </c>
      <c r="AV175" s="135" t="s">
        <v>82</v>
      </c>
      <c r="AW175" s="135" t="s">
        <v>29</v>
      </c>
      <c r="AX175" s="135" t="s">
        <v>80</v>
      </c>
      <c r="AY175" s="141" t="s">
        <v>130</v>
      </c>
    </row>
    <row r="176" spans="2:65" s="111" customFormat="1" ht="22.9" customHeight="1">
      <c r="B176" s="110"/>
      <c r="D176" s="112" t="s">
        <v>72</v>
      </c>
      <c r="E176" s="120" t="s">
        <v>276</v>
      </c>
      <c r="F176" s="120" t="s">
        <v>277</v>
      </c>
      <c r="I176" s="151"/>
      <c r="J176" s="121">
        <f>BK176</f>
        <v>0</v>
      </c>
      <c r="L176" s="110"/>
      <c r="M176" s="115"/>
      <c r="P176" s="116">
        <f>SUM(P177:P181)</f>
        <v>117.9426</v>
      </c>
      <c r="R176" s="116">
        <f>SUM(R177:R181)</f>
        <v>0</v>
      </c>
      <c r="T176" s="117">
        <f>SUM(T177:T181)</f>
        <v>0</v>
      </c>
      <c r="AR176" s="112" t="s">
        <v>80</v>
      </c>
      <c r="AT176" s="118" t="s">
        <v>72</v>
      </c>
      <c r="AU176" s="118" t="s">
        <v>80</v>
      </c>
      <c r="AY176" s="112" t="s">
        <v>130</v>
      </c>
      <c r="BK176" s="119">
        <f>SUM(BK177:BK181)</f>
        <v>0</v>
      </c>
    </row>
    <row r="177" spans="2:65" s="17" customFormat="1" ht="24.25" customHeight="1">
      <c r="B177" s="16"/>
      <c r="C177" s="122" t="s">
        <v>278</v>
      </c>
      <c r="D177" s="122" t="s">
        <v>132</v>
      </c>
      <c r="E177" s="123" t="s">
        <v>279</v>
      </c>
      <c r="F177" s="124" t="s">
        <v>280</v>
      </c>
      <c r="G177" s="125" t="s">
        <v>215</v>
      </c>
      <c r="H177" s="126">
        <v>44.76</v>
      </c>
      <c r="I177" s="1">
        <v>0</v>
      </c>
      <c r="J177" s="128">
        <f>ROUND(I177*H177,2)</f>
        <v>0</v>
      </c>
      <c r="K177" s="124" t="s">
        <v>136</v>
      </c>
      <c r="L177" s="16"/>
      <c r="M177" s="129" t="s">
        <v>1</v>
      </c>
      <c r="N177" s="130" t="s">
        <v>38</v>
      </c>
      <c r="O177" s="131">
        <v>2.42</v>
      </c>
      <c r="P177" s="131">
        <f>O177*H177</f>
        <v>108.3192</v>
      </c>
      <c r="Q177" s="131">
        <v>0</v>
      </c>
      <c r="R177" s="131">
        <f>Q177*H177</f>
        <v>0</v>
      </c>
      <c r="S177" s="131">
        <v>0</v>
      </c>
      <c r="T177" s="132">
        <f>S177*H177</f>
        <v>0</v>
      </c>
      <c r="AR177" s="88" t="s">
        <v>137</v>
      </c>
      <c r="AT177" s="88" t="s">
        <v>132</v>
      </c>
      <c r="AU177" s="88" t="s">
        <v>82</v>
      </c>
      <c r="AY177" s="5" t="s">
        <v>130</v>
      </c>
      <c r="BE177" s="133">
        <f>IF(N177="základní",J177,0)</f>
        <v>0</v>
      </c>
      <c r="BF177" s="133">
        <f>IF(N177="snížená",J177,0)</f>
        <v>0</v>
      </c>
      <c r="BG177" s="133">
        <f>IF(N177="zákl. přenesená",J177,0)</f>
        <v>0</v>
      </c>
      <c r="BH177" s="133">
        <f>IF(N177="sníž. přenesená",J177,0)</f>
        <v>0</v>
      </c>
      <c r="BI177" s="133">
        <f>IF(N177="nulová",J177,0)</f>
        <v>0</v>
      </c>
      <c r="BJ177" s="5" t="s">
        <v>80</v>
      </c>
      <c r="BK177" s="133">
        <f>ROUND(I177*H177,2)</f>
        <v>0</v>
      </c>
      <c r="BL177" s="5" t="s">
        <v>137</v>
      </c>
      <c r="BM177" s="88" t="s">
        <v>281</v>
      </c>
    </row>
    <row r="178" spans="2:65" s="17" customFormat="1" ht="24.25" customHeight="1">
      <c r="B178" s="16"/>
      <c r="C178" s="122" t="s">
        <v>282</v>
      </c>
      <c r="D178" s="122" t="s">
        <v>132</v>
      </c>
      <c r="E178" s="123" t="s">
        <v>283</v>
      </c>
      <c r="F178" s="124" t="s">
        <v>284</v>
      </c>
      <c r="G178" s="125" t="s">
        <v>215</v>
      </c>
      <c r="H178" s="126">
        <v>44.76</v>
      </c>
      <c r="I178" s="1">
        <v>0</v>
      </c>
      <c r="J178" s="128">
        <f>ROUND(I178*H178,2)</f>
        <v>0</v>
      </c>
      <c r="K178" s="124" t="s">
        <v>136</v>
      </c>
      <c r="L178" s="16"/>
      <c r="M178" s="129" t="s">
        <v>1</v>
      </c>
      <c r="N178" s="130" t="s">
        <v>38</v>
      </c>
      <c r="O178" s="131">
        <v>0.125</v>
      </c>
      <c r="P178" s="131">
        <f>O178*H178</f>
        <v>5.5949999999999998</v>
      </c>
      <c r="Q178" s="131">
        <v>0</v>
      </c>
      <c r="R178" s="131">
        <f>Q178*H178</f>
        <v>0</v>
      </c>
      <c r="S178" s="131">
        <v>0</v>
      </c>
      <c r="T178" s="132">
        <f>S178*H178</f>
        <v>0</v>
      </c>
      <c r="AR178" s="88" t="s">
        <v>137</v>
      </c>
      <c r="AT178" s="88" t="s">
        <v>132</v>
      </c>
      <c r="AU178" s="88" t="s">
        <v>82</v>
      </c>
      <c r="AY178" s="5" t="s">
        <v>130</v>
      </c>
      <c r="BE178" s="133">
        <f>IF(N178="základní",J178,0)</f>
        <v>0</v>
      </c>
      <c r="BF178" s="133">
        <f>IF(N178="snížená",J178,0)</f>
        <v>0</v>
      </c>
      <c r="BG178" s="133">
        <f>IF(N178="zákl. přenesená",J178,0)</f>
        <v>0</v>
      </c>
      <c r="BH178" s="133">
        <f>IF(N178="sníž. přenesená",J178,0)</f>
        <v>0</v>
      </c>
      <c r="BI178" s="133">
        <f>IF(N178="nulová",J178,0)</f>
        <v>0</v>
      </c>
      <c r="BJ178" s="5" t="s">
        <v>80</v>
      </c>
      <c r="BK178" s="133">
        <f>ROUND(I178*H178,2)</f>
        <v>0</v>
      </c>
      <c r="BL178" s="5" t="s">
        <v>137</v>
      </c>
      <c r="BM178" s="88" t="s">
        <v>285</v>
      </c>
    </row>
    <row r="179" spans="2:65" s="17" customFormat="1" ht="24.25" customHeight="1">
      <c r="B179" s="16"/>
      <c r="C179" s="122" t="s">
        <v>286</v>
      </c>
      <c r="D179" s="122" t="s">
        <v>132</v>
      </c>
      <c r="E179" s="123" t="s">
        <v>287</v>
      </c>
      <c r="F179" s="124" t="s">
        <v>288</v>
      </c>
      <c r="G179" s="125" t="s">
        <v>215</v>
      </c>
      <c r="H179" s="126">
        <v>671.4</v>
      </c>
      <c r="I179" s="1">
        <v>0</v>
      </c>
      <c r="J179" s="128">
        <f>ROUND(I179*H179,2)</f>
        <v>0</v>
      </c>
      <c r="K179" s="124" t="s">
        <v>136</v>
      </c>
      <c r="L179" s="16"/>
      <c r="M179" s="129" t="s">
        <v>1</v>
      </c>
      <c r="N179" s="130" t="s">
        <v>38</v>
      </c>
      <c r="O179" s="131">
        <v>6.0000000000000001E-3</v>
      </c>
      <c r="P179" s="131">
        <f>O179*H179</f>
        <v>4.0283999999999995</v>
      </c>
      <c r="Q179" s="131">
        <v>0</v>
      </c>
      <c r="R179" s="131">
        <f>Q179*H179</f>
        <v>0</v>
      </c>
      <c r="S179" s="131">
        <v>0</v>
      </c>
      <c r="T179" s="132">
        <f>S179*H179</f>
        <v>0</v>
      </c>
      <c r="AR179" s="88" t="s">
        <v>137</v>
      </c>
      <c r="AT179" s="88" t="s">
        <v>132</v>
      </c>
      <c r="AU179" s="88" t="s">
        <v>82</v>
      </c>
      <c r="AY179" s="5" t="s">
        <v>130</v>
      </c>
      <c r="BE179" s="133">
        <f>IF(N179="základní",J179,0)</f>
        <v>0</v>
      </c>
      <c r="BF179" s="133">
        <f>IF(N179="snížená",J179,0)</f>
        <v>0</v>
      </c>
      <c r="BG179" s="133">
        <f>IF(N179="zákl. přenesená",J179,0)</f>
        <v>0</v>
      </c>
      <c r="BH179" s="133">
        <f>IF(N179="sníž. přenesená",J179,0)</f>
        <v>0</v>
      </c>
      <c r="BI179" s="133">
        <f>IF(N179="nulová",J179,0)</f>
        <v>0</v>
      </c>
      <c r="BJ179" s="5" t="s">
        <v>80</v>
      </c>
      <c r="BK179" s="133">
        <f>ROUND(I179*H179,2)</f>
        <v>0</v>
      </c>
      <c r="BL179" s="5" t="s">
        <v>137</v>
      </c>
      <c r="BM179" s="88" t="s">
        <v>289</v>
      </c>
    </row>
    <row r="180" spans="2:65" s="135" customFormat="1" ht="11.5">
      <c r="B180" s="134"/>
      <c r="D180" s="136" t="s">
        <v>149</v>
      </c>
      <c r="F180" s="137" t="s">
        <v>290</v>
      </c>
      <c r="H180" s="138">
        <v>671.4</v>
      </c>
      <c r="I180" s="1">
        <v>0</v>
      </c>
      <c r="L180" s="134"/>
      <c r="M180" s="139"/>
      <c r="T180" s="140"/>
      <c r="AT180" s="141" t="s">
        <v>149</v>
      </c>
      <c r="AU180" s="141" t="s">
        <v>82</v>
      </c>
      <c r="AV180" s="135" t="s">
        <v>82</v>
      </c>
      <c r="AW180" s="135" t="s">
        <v>3</v>
      </c>
      <c r="AX180" s="135" t="s">
        <v>80</v>
      </c>
      <c r="AY180" s="141" t="s">
        <v>130</v>
      </c>
    </row>
    <row r="181" spans="2:65" s="17" customFormat="1" ht="33" customHeight="1">
      <c r="B181" s="16"/>
      <c r="C181" s="122" t="s">
        <v>291</v>
      </c>
      <c r="D181" s="122" t="s">
        <v>132</v>
      </c>
      <c r="E181" s="123" t="s">
        <v>292</v>
      </c>
      <c r="F181" s="124" t="s">
        <v>293</v>
      </c>
      <c r="G181" s="125" t="s">
        <v>215</v>
      </c>
      <c r="H181" s="126">
        <v>44.76</v>
      </c>
      <c r="I181" s="1">
        <v>0</v>
      </c>
      <c r="J181" s="128">
        <f>ROUND(I181*H181,2)</f>
        <v>0</v>
      </c>
      <c r="K181" s="124" t="s">
        <v>136</v>
      </c>
      <c r="L181" s="16"/>
      <c r="M181" s="129" t="s">
        <v>1</v>
      </c>
      <c r="N181" s="130" t="s">
        <v>38</v>
      </c>
      <c r="O181" s="131">
        <v>0</v>
      </c>
      <c r="P181" s="131">
        <f>O181*H181</f>
        <v>0</v>
      </c>
      <c r="Q181" s="131">
        <v>0</v>
      </c>
      <c r="R181" s="131">
        <f>Q181*H181</f>
        <v>0</v>
      </c>
      <c r="S181" s="131">
        <v>0</v>
      </c>
      <c r="T181" s="132">
        <f>S181*H181</f>
        <v>0</v>
      </c>
      <c r="AR181" s="88" t="s">
        <v>137</v>
      </c>
      <c r="AT181" s="88" t="s">
        <v>132</v>
      </c>
      <c r="AU181" s="88" t="s">
        <v>82</v>
      </c>
      <c r="AY181" s="5" t="s">
        <v>130</v>
      </c>
      <c r="BE181" s="133">
        <f>IF(N181="základní",J181,0)</f>
        <v>0</v>
      </c>
      <c r="BF181" s="133">
        <f>IF(N181="snížená",J181,0)</f>
        <v>0</v>
      </c>
      <c r="BG181" s="133">
        <f>IF(N181="zákl. přenesená",J181,0)</f>
        <v>0</v>
      </c>
      <c r="BH181" s="133">
        <f>IF(N181="sníž. přenesená",J181,0)</f>
        <v>0</v>
      </c>
      <c r="BI181" s="133">
        <f>IF(N181="nulová",J181,0)</f>
        <v>0</v>
      </c>
      <c r="BJ181" s="5" t="s">
        <v>80</v>
      </c>
      <c r="BK181" s="133">
        <f>ROUND(I181*H181,2)</f>
        <v>0</v>
      </c>
      <c r="BL181" s="5" t="s">
        <v>137</v>
      </c>
      <c r="BM181" s="88" t="s">
        <v>294</v>
      </c>
    </row>
    <row r="182" spans="2:65" s="111" customFormat="1" ht="22.9" customHeight="1">
      <c r="B182" s="110"/>
      <c r="D182" s="112" t="s">
        <v>72</v>
      </c>
      <c r="E182" s="120" t="s">
        <v>295</v>
      </c>
      <c r="F182" s="120" t="s">
        <v>296</v>
      </c>
      <c r="I182" s="151"/>
      <c r="J182" s="121">
        <f>BK182</f>
        <v>0</v>
      </c>
      <c r="L182" s="110"/>
      <c r="M182" s="115"/>
      <c r="P182" s="116">
        <f>P183</f>
        <v>151.03944000000001</v>
      </c>
      <c r="R182" s="116">
        <f>R183</f>
        <v>0</v>
      </c>
      <c r="T182" s="117">
        <f>T183</f>
        <v>0</v>
      </c>
      <c r="AR182" s="112" t="s">
        <v>80</v>
      </c>
      <c r="AT182" s="118" t="s">
        <v>72</v>
      </c>
      <c r="AU182" s="118" t="s">
        <v>80</v>
      </c>
      <c r="AY182" s="112" t="s">
        <v>130</v>
      </c>
      <c r="BK182" s="119">
        <f>BK183</f>
        <v>0</v>
      </c>
    </row>
    <row r="183" spans="2:65" s="17" customFormat="1" ht="16.5" customHeight="1">
      <c r="B183" s="16"/>
      <c r="C183" s="122" t="s">
        <v>297</v>
      </c>
      <c r="D183" s="122" t="s">
        <v>132</v>
      </c>
      <c r="E183" s="123" t="s">
        <v>298</v>
      </c>
      <c r="F183" s="124" t="s">
        <v>299</v>
      </c>
      <c r="G183" s="125" t="s">
        <v>215</v>
      </c>
      <c r="H183" s="126">
        <v>37.386000000000003</v>
      </c>
      <c r="I183" s="1">
        <v>0</v>
      </c>
      <c r="J183" s="128">
        <f>ROUND(I183*H183,2)</f>
        <v>0</v>
      </c>
      <c r="K183" s="124" t="s">
        <v>136</v>
      </c>
      <c r="L183" s="16"/>
      <c r="M183" s="129" t="s">
        <v>1</v>
      </c>
      <c r="N183" s="130" t="s">
        <v>38</v>
      </c>
      <c r="O183" s="131">
        <v>4.04</v>
      </c>
      <c r="P183" s="131">
        <f>O183*H183</f>
        <v>151.03944000000001</v>
      </c>
      <c r="Q183" s="131">
        <v>0</v>
      </c>
      <c r="R183" s="131">
        <f>Q183*H183</f>
        <v>0</v>
      </c>
      <c r="S183" s="131">
        <v>0</v>
      </c>
      <c r="T183" s="132">
        <f>S183*H183</f>
        <v>0</v>
      </c>
      <c r="AR183" s="88" t="s">
        <v>137</v>
      </c>
      <c r="AT183" s="88" t="s">
        <v>132</v>
      </c>
      <c r="AU183" s="88" t="s">
        <v>82</v>
      </c>
      <c r="AY183" s="5" t="s">
        <v>130</v>
      </c>
      <c r="BE183" s="133">
        <f>IF(N183="základní",J183,0)</f>
        <v>0</v>
      </c>
      <c r="BF183" s="133">
        <f>IF(N183="snížená",J183,0)</f>
        <v>0</v>
      </c>
      <c r="BG183" s="133">
        <f>IF(N183="zákl. přenesená",J183,0)</f>
        <v>0</v>
      </c>
      <c r="BH183" s="133">
        <f>IF(N183="sníž. přenesená",J183,0)</f>
        <v>0</v>
      </c>
      <c r="BI183" s="133">
        <f>IF(N183="nulová",J183,0)</f>
        <v>0</v>
      </c>
      <c r="BJ183" s="5" t="s">
        <v>80</v>
      </c>
      <c r="BK183" s="133">
        <f>ROUND(I183*H183,2)</f>
        <v>0</v>
      </c>
      <c r="BL183" s="5" t="s">
        <v>137</v>
      </c>
      <c r="BM183" s="88" t="s">
        <v>300</v>
      </c>
    </row>
    <row r="184" spans="2:65" s="111" customFormat="1" ht="25.9" customHeight="1">
      <c r="B184" s="110"/>
      <c r="D184" s="112" t="s">
        <v>72</v>
      </c>
      <c r="E184" s="113" t="s">
        <v>301</v>
      </c>
      <c r="F184" s="113" t="s">
        <v>302</v>
      </c>
      <c r="I184" s="151"/>
      <c r="J184" s="114">
        <f>BK184</f>
        <v>0</v>
      </c>
      <c r="L184" s="110"/>
      <c r="M184" s="115"/>
      <c r="P184" s="116">
        <f>P185+P198+P206+P208+P213+P221+P243+P256</f>
        <v>415.39017999999999</v>
      </c>
      <c r="R184" s="116">
        <f>R185+R198+R206+R208+R213+R221+R243+R256</f>
        <v>5.9254190399999986</v>
      </c>
      <c r="T184" s="117">
        <f>T185+T198+T206+T208+T213+T221+T243+T256</f>
        <v>1.4313899999999997</v>
      </c>
      <c r="AR184" s="112" t="s">
        <v>82</v>
      </c>
      <c r="AT184" s="118" t="s">
        <v>72</v>
      </c>
      <c r="AU184" s="118" t="s">
        <v>73</v>
      </c>
      <c r="AY184" s="112" t="s">
        <v>130</v>
      </c>
      <c r="BK184" s="119">
        <f>BK185+BK198+BK206+BK208+BK213+BK221+BK243+BK256</f>
        <v>0</v>
      </c>
    </row>
    <row r="185" spans="2:65" s="111" customFormat="1" ht="22.9" customHeight="1">
      <c r="B185" s="110"/>
      <c r="D185" s="112" t="s">
        <v>72</v>
      </c>
      <c r="E185" s="120" t="s">
        <v>303</v>
      </c>
      <c r="F185" s="120" t="s">
        <v>304</v>
      </c>
      <c r="I185" s="151"/>
      <c r="J185" s="121">
        <f>BK185</f>
        <v>0</v>
      </c>
      <c r="L185" s="110"/>
      <c r="M185" s="115"/>
      <c r="P185" s="116">
        <f>SUM(P186:P197)</f>
        <v>37.18</v>
      </c>
      <c r="R185" s="116">
        <f>SUM(R186:R197)</f>
        <v>0.84295999999999982</v>
      </c>
      <c r="T185" s="117">
        <f>SUM(T186:T197)</f>
        <v>0.26</v>
      </c>
      <c r="AR185" s="112" t="s">
        <v>82</v>
      </c>
      <c r="AT185" s="118" t="s">
        <v>72</v>
      </c>
      <c r="AU185" s="118" t="s">
        <v>80</v>
      </c>
      <c r="AY185" s="112" t="s">
        <v>130</v>
      </c>
      <c r="BK185" s="119">
        <f>SUM(BK186:BK197)</f>
        <v>0</v>
      </c>
    </row>
    <row r="186" spans="2:65" s="17" customFormat="1" ht="24.25" customHeight="1">
      <c r="B186" s="16"/>
      <c r="C186" s="122" t="s">
        <v>305</v>
      </c>
      <c r="D186" s="122" t="s">
        <v>132</v>
      </c>
      <c r="E186" s="123" t="s">
        <v>306</v>
      </c>
      <c r="F186" s="124" t="s">
        <v>307</v>
      </c>
      <c r="G186" s="125" t="s">
        <v>168</v>
      </c>
      <c r="H186" s="126">
        <v>195</v>
      </c>
      <c r="I186" s="1">
        <v>0</v>
      </c>
      <c r="J186" s="128">
        <f>ROUND(I186*H186,2)</f>
        <v>0</v>
      </c>
      <c r="K186" s="124" t="s">
        <v>136</v>
      </c>
      <c r="L186" s="16"/>
      <c r="M186" s="129" t="s">
        <v>1</v>
      </c>
      <c r="N186" s="130" t="s">
        <v>38</v>
      </c>
      <c r="O186" s="131">
        <v>2.4E-2</v>
      </c>
      <c r="P186" s="131">
        <f>O186*H186</f>
        <v>4.68</v>
      </c>
      <c r="Q186" s="131">
        <v>0</v>
      </c>
      <c r="R186" s="131">
        <f>Q186*H186</f>
        <v>0</v>
      </c>
      <c r="S186" s="131">
        <v>0</v>
      </c>
      <c r="T186" s="132">
        <f>S186*H186</f>
        <v>0</v>
      </c>
      <c r="AR186" s="88" t="s">
        <v>199</v>
      </c>
      <c r="AT186" s="88" t="s">
        <v>132</v>
      </c>
      <c r="AU186" s="88" t="s">
        <v>82</v>
      </c>
      <c r="AY186" s="5" t="s">
        <v>130</v>
      </c>
      <c r="BE186" s="133">
        <f>IF(N186="základní",J186,0)</f>
        <v>0</v>
      </c>
      <c r="BF186" s="133">
        <f>IF(N186="snížená",J186,0)</f>
        <v>0</v>
      </c>
      <c r="BG186" s="133">
        <f>IF(N186="zákl. přenesená",J186,0)</f>
        <v>0</v>
      </c>
      <c r="BH186" s="133">
        <f>IF(N186="sníž. přenesená",J186,0)</f>
        <v>0</v>
      </c>
      <c r="BI186" s="133">
        <f>IF(N186="nulová",J186,0)</f>
        <v>0</v>
      </c>
      <c r="BJ186" s="5" t="s">
        <v>80</v>
      </c>
      <c r="BK186" s="133">
        <f>ROUND(I186*H186,2)</f>
        <v>0</v>
      </c>
      <c r="BL186" s="5" t="s">
        <v>199</v>
      </c>
      <c r="BM186" s="88" t="s">
        <v>308</v>
      </c>
    </row>
    <row r="187" spans="2:65" s="135" customFormat="1" ht="10">
      <c r="B187" s="134"/>
      <c r="D187" s="136" t="s">
        <v>149</v>
      </c>
      <c r="E187" s="141" t="s">
        <v>1</v>
      </c>
      <c r="F187" s="137" t="s">
        <v>309</v>
      </c>
      <c r="H187" s="138">
        <v>65</v>
      </c>
      <c r="I187" s="152"/>
      <c r="L187" s="134"/>
      <c r="M187" s="139"/>
      <c r="T187" s="140"/>
      <c r="AT187" s="141" t="s">
        <v>149</v>
      </c>
      <c r="AU187" s="141" t="s">
        <v>82</v>
      </c>
      <c r="AV187" s="135" t="s">
        <v>82</v>
      </c>
      <c r="AW187" s="135" t="s">
        <v>29</v>
      </c>
      <c r="AX187" s="135" t="s">
        <v>80</v>
      </c>
      <c r="AY187" s="141" t="s">
        <v>130</v>
      </c>
    </row>
    <row r="188" spans="2:65" s="135" customFormat="1" ht="10">
      <c r="B188" s="134"/>
      <c r="D188" s="136" t="s">
        <v>149</v>
      </c>
      <c r="F188" s="137" t="s">
        <v>310</v>
      </c>
      <c r="H188" s="138">
        <v>195</v>
      </c>
      <c r="I188" s="152"/>
      <c r="L188" s="134"/>
      <c r="M188" s="139"/>
      <c r="T188" s="140"/>
      <c r="AT188" s="141" t="s">
        <v>149</v>
      </c>
      <c r="AU188" s="141" t="s">
        <v>82</v>
      </c>
      <c r="AV188" s="135" t="s">
        <v>82</v>
      </c>
      <c r="AW188" s="135" t="s">
        <v>3</v>
      </c>
      <c r="AX188" s="135" t="s">
        <v>80</v>
      </c>
      <c r="AY188" s="141" t="s">
        <v>130</v>
      </c>
    </row>
    <row r="189" spans="2:65" s="17" customFormat="1" ht="16.5" customHeight="1">
      <c r="B189" s="16"/>
      <c r="C189" s="142" t="s">
        <v>311</v>
      </c>
      <c r="D189" s="142" t="s">
        <v>222</v>
      </c>
      <c r="E189" s="143" t="s">
        <v>312</v>
      </c>
      <c r="F189" s="144" t="s">
        <v>313</v>
      </c>
      <c r="G189" s="145" t="s">
        <v>215</v>
      </c>
      <c r="H189" s="146">
        <v>6.4000000000000001E-2</v>
      </c>
      <c r="I189" s="2">
        <v>0</v>
      </c>
      <c r="J189" s="147">
        <f>ROUND(I189*H189,2)</f>
        <v>0</v>
      </c>
      <c r="K189" s="144" t="s">
        <v>136</v>
      </c>
      <c r="L189" s="148"/>
      <c r="M189" s="149" t="s">
        <v>1</v>
      </c>
      <c r="N189" s="150" t="s">
        <v>38</v>
      </c>
      <c r="O189" s="131">
        <v>0</v>
      </c>
      <c r="P189" s="131">
        <f>O189*H189</f>
        <v>0</v>
      </c>
      <c r="Q189" s="131">
        <v>1</v>
      </c>
      <c r="R189" s="131">
        <f>Q189*H189</f>
        <v>6.4000000000000001E-2</v>
      </c>
      <c r="S189" s="131">
        <v>0</v>
      </c>
      <c r="T189" s="132">
        <f>S189*H189</f>
        <v>0</v>
      </c>
      <c r="AR189" s="88" t="s">
        <v>267</v>
      </c>
      <c r="AT189" s="88" t="s">
        <v>222</v>
      </c>
      <c r="AU189" s="88" t="s">
        <v>82</v>
      </c>
      <c r="AY189" s="5" t="s">
        <v>130</v>
      </c>
      <c r="BE189" s="133">
        <f>IF(N189="základní",J189,0)</f>
        <v>0</v>
      </c>
      <c r="BF189" s="133">
        <f>IF(N189="snížená",J189,0)</f>
        <v>0</v>
      </c>
      <c r="BG189" s="133">
        <f>IF(N189="zákl. přenesená",J189,0)</f>
        <v>0</v>
      </c>
      <c r="BH189" s="133">
        <f>IF(N189="sníž. přenesená",J189,0)</f>
        <v>0</v>
      </c>
      <c r="BI189" s="133">
        <f>IF(N189="nulová",J189,0)</f>
        <v>0</v>
      </c>
      <c r="BJ189" s="5" t="s">
        <v>80</v>
      </c>
      <c r="BK189" s="133">
        <f>ROUND(I189*H189,2)</f>
        <v>0</v>
      </c>
      <c r="BL189" s="5" t="s">
        <v>199</v>
      </c>
      <c r="BM189" s="88" t="s">
        <v>314</v>
      </c>
    </row>
    <row r="190" spans="2:65" s="135" customFormat="1" ht="10">
      <c r="B190" s="134"/>
      <c r="D190" s="136" t="s">
        <v>149</v>
      </c>
      <c r="F190" s="137" t="s">
        <v>315</v>
      </c>
      <c r="H190" s="138">
        <v>6.4000000000000001E-2</v>
      </c>
      <c r="I190" s="152"/>
      <c r="L190" s="134"/>
      <c r="M190" s="139"/>
      <c r="T190" s="140"/>
      <c r="AT190" s="141" t="s">
        <v>149</v>
      </c>
      <c r="AU190" s="141" t="s">
        <v>82</v>
      </c>
      <c r="AV190" s="135" t="s">
        <v>82</v>
      </c>
      <c r="AW190" s="135" t="s">
        <v>3</v>
      </c>
      <c r="AX190" s="135" t="s">
        <v>80</v>
      </c>
      <c r="AY190" s="141" t="s">
        <v>130</v>
      </c>
    </row>
    <row r="191" spans="2:65" s="17" customFormat="1" ht="16.5" customHeight="1">
      <c r="B191" s="16"/>
      <c r="C191" s="122" t="s">
        <v>316</v>
      </c>
      <c r="D191" s="122" t="s">
        <v>132</v>
      </c>
      <c r="E191" s="123" t="s">
        <v>317</v>
      </c>
      <c r="F191" s="124" t="s">
        <v>318</v>
      </c>
      <c r="G191" s="125" t="s">
        <v>168</v>
      </c>
      <c r="H191" s="126">
        <v>65</v>
      </c>
      <c r="I191" s="1">
        <v>0</v>
      </c>
      <c r="J191" s="128">
        <f>ROUND(I191*H191,2)</f>
        <v>0</v>
      </c>
      <c r="K191" s="124" t="s">
        <v>136</v>
      </c>
      <c r="L191" s="16"/>
      <c r="M191" s="129" t="s">
        <v>1</v>
      </c>
      <c r="N191" s="130" t="s">
        <v>38</v>
      </c>
      <c r="O191" s="131">
        <v>5.6000000000000001E-2</v>
      </c>
      <c r="P191" s="131">
        <f>O191*H191</f>
        <v>3.64</v>
      </c>
      <c r="Q191" s="131">
        <v>0</v>
      </c>
      <c r="R191" s="131">
        <f>Q191*H191</f>
        <v>0</v>
      </c>
      <c r="S191" s="131">
        <v>4.0000000000000001E-3</v>
      </c>
      <c r="T191" s="132">
        <f>S191*H191</f>
        <v>0.26</v>
      </c>
      <c r="AR191" s="88" t="s">
        <v>199</v>
      </c>
      <c r="AT191" s="88" t="s">
        <v>132</v>
      </c>
      <c r="AU191" s="88" t="s">
        <v>82</v>
      </c>
      <c r="AY191" s="5" t="s">
        <v>130</v>
      </c>
      <c r="BE191" s="133">
        <f>IF(N191="základní",J191,0)</f>
        <v>0</v>
      </c>
      <c r="BF191" s="133">
        <f>IF(N191="snížená",J191,0)</f>
        <v>0</v>
      </c>
      <c r="BG191" s="133">
        <f>IF(N191="zákl. přenesená",J191,0)</f>
        <v>0</v>
      </c>
      <c r="BH191" s="133">
        <f>IF(N191="sníž. přenesená",J191,0)</f>
        <v>0</v>
      </c>
      <c r="BI191" s="133">
        <f>IF(N191="nulová",J191,0)</f>
        <v>0</v>
      </c>
      <c r="BJ191" s="5" t="s">
        <v>80</v>
      </c>
      <c r="BK191" s="133">
        <f>ROUND(I191*H191,2)</f>
        <v>0</v>
      </c>
      <c r="BL191" s="5" t="s">
        <v>199</v>
      </c>
      <c r="BM191" s="88" t="s">
        <v>319</v>
      </c>
    </row>
    <row r="192" spans="2:65" s="17" customFormat="1" ht="24.25" customHeight="1">
      <c r="B192" s="16"/>
      <c r="C192" s="122" t="s">
        <v>320</v>
      </c>
      <c r="D192" s="122" t="s">
        <v>132</v>
      </c>
      <c r="E192" s="123" t="s">
        <v>321</v>
      </c>
      <c r="F192" s="124" t="s">
        <v>322</v>
      </c>
      <c r="G192" s="125" t="s">
        <v>168</v>
      </c>
      <c r="H192" s="126">
        <v>130</v>
      </c>
      <c r="I192" s="1">
        <v>0</v>
      </c>
      <c r="J192" s="128">
        <f>ROUND(I192*H192,2)</f>
        <v>0</v>
      </c>
      <c r="K192" s="124" t="s">
        <v>136</v>
      </c>
      <c r="L192" s="16"/>
      <c r="M192" s="129" t="s">
        <v>1</v>
      </c>
      <c r="N192" s="130" t="s">
        <v>38</v>
      </c>
      <c r="O192" s="131">
        <v>0.222</v>
      </c>
      <c r="P192" s="131">
        <f>O192*H192</f>
        <v>28.86</v>
      </c>
      <c r="Q192" s="131">
        <v>4.0000000000000002E-4</v>
      </c>
      <c r="R192" s="131">
        <f>Q192*H192</f>
        <v>5.2000000000000005E-2</v>
      </c>
      <c r="S192" s="131">
        <v>0</v>
      </c>
      <c r="T192" s="132">
        <f>S192*H192</f>
        <v>0</v>
      </c>
      <c r="AR192" s="88" t="s">
        <v>199</v>
      </c>
      <c r="AT192" s="88" t="s">
        <v>132</v>
      </c>
      <c r="AU192" s="88" t="s">
        <v>82</v>
      </c>
      <c r="AY192" s="5" t="s">
        <v>130</v>
      </c>
      <c r="BE192" s="133">
        <f>IF(N192="základní",J192,0)</f>
        <v>0</v>
      </c>
      <c r="BF192" s="133">
        <f>IF(N192="snížená",J192,0)</f>
        <v>0</v>
      </c>
      <c r="BG192" s="133">
        <f>IF(N192="zákl. přenesená",J192,0)</f>
        <v>0</v>
      </c>
      <c r="BH192" s="133">
        <f>IF(N192="sníž. přenesená",J192,0)</f>
        <v>0</v>
      </c>
      <c r="BI192" s="133">
        <f>IF(N192="nulová",J192,0)</f>
        <v>0</v>
      </c>
      <c r="BJ192" s="5" t="s">
        <v>80</v>
      </c>
      <c r="BK192" s="133">
        <f>ROUND(I192*H192,2)</f>
        <v>0</v>
      </c>
      <c r="BL192" s="5" t="s">
        <v>199</v>
      </c>
      <c r="BM192" s="88" t="s">
        <v>323</v>
      </c>
    </row>
    <row r="193" spans="2:65" s="135" customFormat="1" ht="10">
      <c r="B193" s="134"/>
      <c r="D193" s="136" t="s">
        <v>149</v>
      </c>
      <c r="E193" s="141" t="s">
        <v>1</v>
      </c>
      <c r="F193" s="137" t="s">
        <v>324</v>
      </c>
      <c r="H193" s="138">
        <v>65</v>
      </c>
      <c r="I193" s="152"/>
      <c r="L193" s="134"/>
      <c r="M193" s="139"/>
      <c r="T193" s="140"/>
      <c r="AT193" s="141" t="s">
        <v>149</v>
      </c>
      <c r="AU193" s="141" t="s">
        <v>82</v>
      </c>
      <c r="AV193" s="135" t="s">
        <v>82</v>
      </c>
      <c r="AW193" s="135" t="s">
        <v>29</v>
      </c>
      <c r="AX193" s="135" t="s">
        <v>80</v>
      </c>
      <c r="AY193" s="141" t="s">
        <v>130</v>
      </c>
    </row>
    <row r="194" spans="2:65" s="135" customFormat="1" ht="10">
      <c r="B194" s="134"/>
      <c r="D194" s="136" t="s">
        <v>149</v>
      </c>
      <c r="F194" s="137" t="s">
        <v>325</v>
      </c>
      <c r="H194" s="138">
        <v>130</v>
      </c>
      <c r="I194" s="152"/>
      <c r="L194" s="134"/>
      <c r="M194" s="139"/>
      <c r="T194" s="140"/>
      <c r="AT194" s="141" t="s">
        <v>149</v>
      </c>
      <c r="AU194" s="141" t="s">
        <v>82</v>
      </c>
      <c r="AV194" s="135" t="s">
        <v>82</v>
      </c>
      <c r="AW194" s="135" t="s">
        <v>3</v>
      </c>
      <c r="AX194" s="135" t="s">
        <v>80</v>
      </c>
      <c r="AY194" s="141" t="s">
        <v>130</v>
      </c>
    </row>
    <row r="195" spans="2:65" s="17" customFormat="1" ht="16.5" customHeight="1">
      <c r="B195" s="16"/>
      <c r="C195" s="142" t="s">
        <v>326</v>
      </c>
      <c r="D195" s="142" t="s">
        <v>222</v>
      </c>
      <c r="E195" s="143" t="s">
        <v>327</v>
      </c>
      <c r="F195" s="144" t="s">
        <v>328</v>
      </c>
      <c r="G195" s="145" t="s">
        <v>168</v>
      </c>
      <c r="H195" s="146">
        <v>151.44999999999999</v>
      </c>
      <c r="I195" s="2">
        <v>0</v>
      </c>
      <c r="J195" s="147">
        <f>ROUND(I195*H195,2)</f>
        <v>0</v>
      </c>
      <c r="K195" s="144" t="s">
        <v>1</v>
      </c>
      <c r="L195" s="148"/>
      <c r="M195" s="149" t="s">
        <v>1</v>
      </c>
      <c r="N195" s="150" t="s">
        <v>38</v>
      </c>
      <c r="O195" s="131">
        <v>0</v>
      </c>
      <c r="P195" s="131">
        <f>O195*H195</f>
        <v>0</v>
      </c>
      <c r="Q195" s="131">
        <v>4.7999999999999996E-3</v>
      </c>
      <c r="R195" s="131">
        <f>Q195*H195</f>
        <v>0.72695999999999983</v>
      </c>
      <c r="S195" s="131">
        <v>0</v>
      </c>
      <c r="T195" s="132">
        <f>S195*H195</f>
        <v>0</v>
      </c>
      <c r="AR195" s="88" t="s">
        <v>267</v>
      </c>
      <c r="AT195" s="88" t="s">
        <v>222</v>
      </c>
      <c r="AU195" s="88" t="s">
        <v>82</v>
      </c>
      <c r="AY195" s="5" t="s">
        <v>130</v>
      </c>
      <c r="BE195" s="133">
        <f>IF(N195="základní",J195,0)</f>
        <v>0</v>
      </c>
      <c r="BF195" s="133">
        <f>IF(N195="snížená",J195,0)</f>
        <v>0</v>
      </c>
      <c r="BG195" s="133">
        <f>IF(N195="zákl. přenesená",J195,0)</f>
        <v>0</v>
      </c>
      <c r="BH195" s="133">
        <f>IF(N195="sníž. přenesená",J195,0)</f>
        <v>0</v>
      </c>
      <c r="BI195" s="133">
        <f>IF(N195="nulová",J195,0)</f>
        <v>0</v>
      </c>
      <c r="BJ195" s="5" t="s">
        <v>80</v>
      </c>
      <c r="BK195" s="133">
        <f>ROUND(I195*H195,2)</f>
        <v>0</v>
      </c>
      <c r="BL195" s="5" t="s">
        <v>199</v>
      </c>
      <c r="BM195" s="88" t="s">
        <v>329</v>
      </c>
    </row>
    <row r="196" spans="2:65" s="135" customFormat="1" ht="10">
      <c r="B196" s="134"/>
      <c r="D196" s="136" t="s">
        <v>149</v>
      </c>
      <c r="F196" s="137" t="s">
        <v>330</v>
      </c>
      <c r="H196" s="138">
        <v>151.44999999999999</v>
      </c>
      <c r="I196" s="152"/>
      <c r="L196" s="134"/>
      <c r="M196" s="139"/>
      <c r="T196" s="140"/>
      <c r="AT196" s="141" t="s">
        <v>149</v>
      </c>
      <c r="AU196" s="141" t="s">
        <v>82</v>
      </c>
      <c r="AV196" s="135" t="s">
        <v>82</v>
      </c>
      <c r="AW196" s="135" t="s">
        <v>3</v>
      </c>
      <c r="AX196" s="135" t="s">
        <v>80</v>
      </c>
      <c r="AY196" s="141" t="s">
        <v>130</v>
      </c>
    </row>
    <row r="197" spans="2:65" s="17" customFormat="1" ht="24.25" customHeight="1">
      <c r="B197" s="16"/>
      <c r="C197" s="122" t="s">
        <v>331</v>
      </c>
      <c r="D197" s="122" t="s">
        <v>132</v>
      </c>
      <c r="E197" s="123" t="s">
        <v>332</v>
      </c>
      <c r="F197" s="124" t="s">
        <v>333</v>
      </c>
      <c r="G197" s="125" t="s">
        <v>334</v>
      </c>
      <c r="H197" s="126">
        <v>343.779</v>
      </c>
      <c r="I197" s="1">
        <v>0</v>
      </c>
      <c r="J197" s="128">
        <f>ROUND(I197*H197,2)</f>
        <v>0</v>
      </c>
      <c r="K197" s="124" t="s">
        <v>136</v>
      </c>
      <c r="L197" s="16"/>
      <c r="M197" s="129" t="s">
        <v>1</v>
      </c>
      <c r="N197" s="130" t="s">
        <v>38</v>
      </c>
      <c r="O197" s="131">
        <v>0</v>
      </c>
      <c r="P197" s="131">
        <f>O197*H197</f>
        <v>0</v>
      </c>
      <c r="Q197" s="131">
        <v>0</v>
      </c>
      <c r="R197" s="131">
        <f>Q197*H197</f>
        <v>0</v>
      </c>
      <c r="S197" s="131">
        <v>0</v>
      </c>
      <c r="T197" s="132">
        <f>S197*H197</f>
        <v>0</v>
      </c>
      <c r="AR197" s="88" t="s">
        <v>199</v>
      </c>
      <c r="AT197" s="88" t="s">
        <v>132</v>
      </c>
      <c r="AU197" s="88" t="s">
        <v>82</v>
      </c>
      <c r="AY197" s="5" t="s">
        <v>130</v>
      </c>
      <c r="BE197" s="133">
        <f>IF(N197="základní",J197,0)</f>
        <v>0</v>
      </c>
      <c r="BF197" s="133">
        <f>IF(N197="snížená",J197,0)</f>
        <v>0</v>
      </c>
      <c r="BG197" s="133">
        <f>IF(N197="zákl. přenesená",J197,0)</f>
        <v>0</v>
      </c>
      <c r="BH197" s="133">
        <f>IF(N197="sníž. přenesená",J197,0)</f>
        <v>0</v>
      </c>
      <c r="BI197" s="133">
        <f>IF(N197="nulová",J197,0)</f>
        <v>0</v>
      </c>
      <c r="BJ197" s="5" t="s">
        <v>80</v>
      </c>
      <c r="BK197" s="133">
        <f>ROUND(I197*H197,2)</f>
        <v>0</v>
      </c>
      <c r="BL197" s="5" t="s">
        <v>199</v>
      </c>
      <c r="BM197" s="88" t="s">
        <v>335</v>
      </c>
    </row>
    <row r="198" spans="2:65" s="111" customFormat="1" ht="22.9" customHeight="1">
      <c r="B198" s="110"/>
      <c r="D198" s="112" t="s">
        <v>72</v>
      </c>
      <c r="E198" s="120" t="s">
        <v>336</v>
      </c>
      <c r="F198" s="120" t="s">
        <v>337</v>
      </c>
      <c r="I198" s="151"/>
      <c r="J198" s="121">
        <f>BK198</f>
        <v>0</v>
      </c>
      <c r="L198" s="110"/>
      <c r="M198" s="115"/>
      <c r="P198" s="116">
        <f>SUM(P199:P205)</f>
        <v>10.040000000000001</v>
      </c>
      <c r="R198" s="116">
        <f>SUM(R199:R205)</f>
        <v>0</v>
      </c>
      <c r="T198" s="117">
        <f>SUM(T199:T205)</f>
        <v>0.48198999999999997</v>
      </c>
      <c r="AR198" s="112" t="s">
        <v>82</v>
      </c>
      <c r="AT198" s="118" t="s">
        <v>72</v>
      </c>
      <c r="AU198" s="118" t="s">
        <v>80</v>
      </c>
      <c r="AY198" s="112" t="s">
        <v>130</v>
      </c>
      <c r="BK198" s="119">
        <f>SUM(BK199:BK205)</f>
        <v>0</v>
      </c>
    </row>
    <row r="199" spans="2:65" s="17" customFormat="1" ht="16.5" customHeight="1">
      <c r="B199" s="16"/>
      <c r="C199" s="122" t="s">
        <v>338</v>
      </c>
      <c r="D199" s="122" t="s">
        <v>132</v>
      </c>
      <c r="E199" s="123" t="s">
        <v>339</v>
      </c>
      <c r="F199" s="124" t="s">
        <v>340</v>
      </c>
      <c r="G199" s="125" t="s">
        <v>341</v>
      </c>
      <c r="H199" s="126">
        <v>7</v>
      </c>
      <c r="I199" s="1">
        <v>0</v>
      </c>
      <c r="J199" s="128">
        <f>ROUND(I199*H199,2)</f>
        <v>0</v>
      </c>
      <c r="K199" s="124" t="s">
        <v>1</v>
      </c>
      <c r="L199" s="16"/>
      <c r="M199" s="129" t="s">
        <v>1</v>
      </c>
      <c r="N199" s="130" t="s">
        <v>38</v>
      </c>
      <c r="O199" s="131">
        <v>0.54800000000000004</v>
      </c>
      <c r="P199" s="131">
        <f>O199*H199</f>
        <v>3.8360000000000003</v>
      </c>
      <c r="Q199" s="131">
        <v>0</v>
      </c>
      <c r="R199" s="131">
        <f>Q199*H199</f>
        <v>0</v>
      </c>
      <c r="S199" s="131">
        <v>1.933E-2</v>
      </c>
      <c r="T199" s="132">
        <f>S199*H199</f>
        <v>0.13530999999999999</v>
      </c>
      <c r="AR199" s="88" t="s">
        <v>199</v>
      </c>
      <c r="AT199" s="88" t="s">
        <v>132</v>
      </c>
      <c r="AU199" s="88" t="s">
        <v>82</v>
      </c>
      <c r="AY199" s="5" t="s">
        <v>130</v>
      </c>
      <c r="BE199" s="133">
        <f>IF(N199="základní",J199,0)</f>
        <v>0</v>
      </c>
      <c r="BF199" s="133">
        <f>IF(N199="snížená",J199,0)</f>
        <v>0</v>
      </c>
      <c r="BG199" s="133">
        <f>IF(N199="zákl. přenesená",J199,0)</f>
        <v>0</v>
      </c>
      <c r="BH199" s="133">
        <f>IF(N199="sníž. přenesená",J199,0)</f>
        <v>0</v>
      </c>
      <c r="BI199" s="133">
        <f>IF(N199="nulová",J199,0)</f>
        <v>0</v>
      </c>
      <c r="BJ199" s="5" t="s">
        <v>80</v>
      </c>
      <c r="BK199" s="133">
        <f>ROUND(I199*H199,2)</f>
        <v>0</v>
      </c>
      <c r="BL199" s="5" t="s">
        <v>199</v>
      </c>
      <c r="BM199" s="88" t="s">
        <v>342</v>
      </c>
    </row>
    <row r="200" spans="2:65" s="17" customFormat="1" ht="36">
      <c r="B200" s="16"/>
      <c r="D200" s="136" t="s">
        <v>343</v>
      </c>
      <c r="F200" s="153" t="s">
        <v>344</v>
      </c>
      <c r="I200" s="154"/>
      <c r="L200" s="16"/>
      <c r="M200" s="155"/>
      <c r="T200" s="40"/>
      <c r="AT200" s="5" t="s">
        <v>343</v>
      </c>
      <c r="AU200" s="5" t="s">
        <v>82</v>
      </c>
    </row>
    <row r="201" spans="2:65" s="17" customFormat="1" ht="16.5" customHeight="1">
      <c r="B201" s="16"/>
      <c r="C201" s="122" t="s">
        <v>345</v>
      </c>
      <c r="D201" s="122" t="s">
        <v>132</v>
      </c>
      <c r="E201" s="123" t="s">
        <v>346</v>
      </c>
      <c r="F201" s="124" t="s">
        <v>347</v>
      </c>
      <c r="G201" s="125" t="s">
        <v>341</v>
      </c>
      <c r="H201" s="126">
        <v>3</v>
      </c>
      <c r="I201" s="1">
        <v>0</v>
      </c>
      <c r="J201" s="128">
        <f>ROUND(I201*H201,2)</f>
        <v>0</v>
      </c>
      <c r="K201" s="124" t="s">
        <v>1</v>
      </c>
      <c r="L201" s="16"/>
      <c r="M201" s="129" t="s">
        <v>1</v>
      </c>
      <c r="N201" s="130" t="s">
        <v>38</v>
      </c>
      <c r="O201" s="131">
        <v>0.74399999999999999</v>
      </c>
      <c r="P201" s="131">
        <f>O201*H201</f>
        <v>2.2320000000000002</v>
      </c>
      <c r="Q201" s="131">
        <v>0</v>
      </c>
      <c r="R201" s="131">
        <f>Q201*H201</f>
        <v>0</v>
      </c>
      <c r="S201" s="131">
        <v>3.968E-2</v>
      </c>
      <c r="T201" s="132">
        <f>S201*H201</f>
        <v>0.11904000000000001</v>
      </c>
      <c r="AR201" s="88" t="s">
        <v>199</v>
      </c>
      <c r="AT201" s="88" t="s">
        <v>132</v>
      </c>
      <c r="AU201" s="88" t="s">
        <v>82</v>
      </c>
      <c r="AY201" s="5" t="s">
        <v>130</v>
      </c>
      <c r="BE201" s="133">
        <f>IF(N201="základní",J201,0)</f>
        <v>0</v>
      </c>
      <c r="BF201" s="133">
        <f>IF(N201="snížená",J201,0)</f>
        <v>0</v>
      </c>
      <c r="BG201" s="133">
        <f>IF(N201="zákl. přenesená",J201,0)</f>
        <v>0</v>
      </c>
      <c r="BH201" s="133">
        <f>IF(N201="sníž. přenesená",J201,0)</f>
        <v>0</v>
      </c>
      <c r="BI201" s="133">
        <f>IF(N201="nulová",J201,0)</f>
        <v>0</v>
      </c>
      <c r="BJ201" s="5" t="s">
        <v>80</v>
      </c>
      <c r="BK201" s="133">
        <f>ROUND(I201*H201,2)</f>
        <v>0</v>
      </c>
      <c r="BL201" s="5" t="s">
        <v>199</v>
      </c>
      <c r="BM201" s="88" t="s">
        <v>348</v>
      </c>
    </row>
    <row r="202" spans="2:65" s="17" customFormat="1" ht="36">
      <c r="B202" s="16"/>
      <c r="D202" s="136" t="s">
        <v>343</v>
      </c>
      <c r="F202" s="153" t="s">
        <v>349</v>
      </c>
      <c r="I202" s="154"/>
      <c r="L202" s="16"/>
      <c r="M202" s="155"/>
      <c r="T202" s="40"/>
      <c r="AT202" s="5" t="s">
        <v>343</v>
      </c>
      <c r="AU202" s="5" t="s">
        <v>82</v>
      </c>
    </row>
    <row r="203" spans="2:65" s="17" customFormat="1" ht="16.5" customHeight="1">
      <c r="B203" s="16"/>
      <c r="C203" s="122" t="s">
        <v>350</v>
      </c>
      <c r="D203" s="122" t="s">
        <v>132</v>
      </c>
      <c r="E203" s="123" t="s">
        <v>351</v>
      </c>
      <c r="F203" s="124" t="s">
        <v>352</v>
      </c>
      <c r="G203" s="125" t="s">
        <v>341</v>
      </c>
      <c r="H203" s="126">
        <v>9</v>
      </c>
      <c r="I203" s="1">
        <v>0</v>
      </c>
      <c r="J203" s="128">
        <f>ROUND(I203*H203,2)</f>
        <v>0</v>
      </c>
      <c r="K203" s="124" t="s">
        <v>1</v>
      </c>
      <c r="L203" s="16"/>
      <c r="M203" s="129" t="s">
        <v>1</v>
      </c>
      <c r="N203" s="130" t="s">
        <v>38</v>
      </c>
      <c r="O203" s="131">
        <v>0.36199999999999999</v>
      </c>
      <c r="P203" s="131">
        <f>O203*H203</f>
        <v>3.258</v>
      </c>
      <c r="Q203" s="131">
        <v>0</v>
      </c>
      <c r="R203" s="131">
        <f>Q203*H203</f>
        <v>0</v>
      </c>
      <c r="S203" s="131">
        <v>1.9460000000000002E-2</v>
      </c>
      <c r="T203" s="132">
        <f>S203*H203</f>
        <v>0.17514000000000002</v>
      </c>
      <c r="AR203" s="88" t="s">
        <v>199</v>
      </c>
      <c r="AT203" s="88" t="s">
        <v>132</v>
      </c>
      <c r="AU203" s="88" t="s">
        <v>82</v>
      </c>
      <c r="AY203" s="5" t="s">
        <v>130</v>
      </c>
      <c r="BE203" s="133">
        <f>IF(N203="základní",J203,0)</f>
        <v>0</v>
      </c>
      <c r="BF203" s="133">
        <f>IF(N203="snížená",J203,0)</f>
        <v>0</v>
      </c>
      <c r="BG203" s="133">
        <f>IF(N203="zákl. přenesená",J203,0)</f>
        <v>0</v>
      </c>
      <c r="BH203" s="133">
        <f>IF(N203="sníž. přenesená",J203,0)</f>
        <v>0</v>
      </c>
      <c r="BI203" s="133">
        <f>IF(N203="nulová",J203,0)</f>
        <v>0</v>
      </c>
      <c r="BJ203" s="5" t="s">
        <v>80</v>
      </c>
      <c r="BK203" s="133">
        <f>ROUND(I203*H203,2)</f>
        <v>0</v>
      </c>
      <c r="BL203" s="5" t="s">
        <v>199</v>
      </c>
      <c r="BM203" s="88" t="s">
        <v>353</v>
      </c>
    </row>
    <row r="204" spans="2:65" s="17" customFormat="1" ht="36">
      <c r="B204" s="16"/>
      <c r="D204" s="136" t="s">
        <v>343</v>
      </c>
      <c r="F204" s="153" t="s">
        <v>344</v>
      </c>
      <c r="I204" s="154"/>
      <c r="L204" s="16"/>
      <c r="M204" s="155"/>
      <c r="T204" s="40"/>
      <c r="AT204" s="5" t="s">
        <v>343</v>
      </c>
      <c r="AU204" s="5" t="s">
        <v>82</v>
      </c>
    </row>
    <row r="205" spans="2:65" s="17" customFormat="1" ht="44.25" customHeight="1">
      <c r="B205" s="16"/>
      <c r="C205" s="122" t="s">
        <v>354</v>
      </c>
      <c r="D205" s="122" t="s">
        <v>132</v>
      </c>
      <c r="E205" s="123" t="s">
        <v>355</v>
      </c>
      <c r="F205" s="124" t="s">
        <v>356</v>
      </c>
      <c r="G205" s="125" t="s">
        <v>163</v>
      </c>
      <c r="H205" s="126">
        <v>3</v>
      </c>
      <c r="I205" s="1">
        <v>0</v>
      </c>
      <c r="J205" s="128">
        <f>ROUND(I205*H205,2)</f>
        <v>0</v>
      </c>
      <c r="K205" s="124" t="s">
        <v>1</v>
      </c>
      <c r="L205" s="16"/>
      <c r="M205" s="129" t="s">
        <v>1</v>
      </c>
      <c r="N205" s="130" t="s">
        <v>38</v>
      </c>
      <c r="O205" s="131">
        <v>0.23799999999999999</v>
      </c>
      <c r="P205" s="131">
        <f>O205*H205</f>
        <v>0.71399999999999997</v>
      </c>
      <c r="Q205" s="131">
        <v>0</v>
      </c>
      <c r="R205" s="131">
        <f>Q205*H205</f>
        <v>0</v>
      </c>
      <c r="S205" s="131">
        <v>1.7500000000000002E-2</v>
      </c>
      <c r="T205" s="132">
        <f>S205*H205</f>
        <v>5.2500000000000005E-2</v>
      </c>
      <c r="AR205" s="88" t="s">
        <v>199</v>
      </c>
      <c r="AT205" s="88" t="s">
        <v>132</v>
      </c>
      <c r="AU205" s="88" t="s">
        <v>82</v>
      </c>
      <c r="AY205" s="5" t="s">
        <v>130</v>
      </c>
      <c r="BE205" s="133">
        <f>IF(N205="základní",J205,0)</f>
        <v>0</v>
      </c>
      <c r="BF205" s="133">
        <f>IF(N205="snížená",J205,0)</f>
        <v>0</v>
      </c>
      <c r="BG205" s="133">
        <f>IF(N205="zákl. přenesená",J205,0)</f>
        <v>0</v>
      </c>
      <c r="BH205" s="133">
        <f>IF(N205="sníž. přenesená",J205,0)</f>
        <v>0</v>
      </c>
      <c r="BI205" s="133">
        <f>IF(N205="nulová",J205,0)</f>
        <v>0</v>
      </c>
      <c r="BJ205" s="5" t="s">
        <v>80</v>
      </c>
      <c r="BK205" s="133">
        <f>ROUND(I205*H205,2)</f>
        <v>0</v>
      </c>
      <c r="BL205" s="5" t="s">
        <v>199</v>
      </c>
      <c r="BM205" s="88" t="s">
        <v>357</v>
      </c>
    </row>
    <row r="206" spans="2:65" s="111" customFormat="1" ht="22.9" customHeight="1">
      <c r="B206" s="110"/>
      <c r="D206" s="112" t="s">
        <v>72</v>
      </c>
      <c r="E206" s="120" t="s">
        <v>358</v>
      </c>
      <c r="F206" s="120" t="s">
        <v>359</v>
      </c>
      <c r="I206" s="151"/>
      <c r="J206" s="121">
        <f>BK206</f>
        <v>0</v>
      </c>
      <c r="L206" s="110"/>
      <c r="M206" s="115"/>
      <c r="P206" s="116">
        <f>P207</f>
        <v>0.47399999999999998</v>
      </c>
      <c r="R206" s="116">
        <f>R207</f>
        <v>1E-4</v>
      </c>
      <c r="T206" s="117">
        <f>T207</f>
        <v>2.47E-2</v>
      </c>
      <c r="AR206" s="112" t="s">
        <v>82</v>
      </c>
      <c r="AT206" s="118" t="s">
        <v>72</v>
      </c>
      <c r="AU206" s="118" t="s">
        <v>80</v>
      </c>
      <c r="AY206" s="112" t="s">
        <v>130</v>
      </c>
      <c r="BK206" s="119">
        <f>BK207</f>
        <v>0</v>
      </c>
    </row>
    <row r="207" spans="2:65" s="17" customFormat="1" ht="37.9" customHeight="1">
      <c r="B207" s="16"/>
      <c r="C207" s="122" t="s">
        <v>360</v>
      </c>
      <c r="D207" s="122" t="s">
        <v>132</v>
      </c>
      <c r="E207" s="123" t="s">
        <v>361</v>
      </c>
      <c r="F207" s="124" t="s">
        <v>362</v>
      </c>
      <c r="G207" s="125" t="s">
        <v>163</v>
      </c>
      <c r="H207" s="126">
        <v>2</v>
      </c>
      <c r="I207" s="1">
        <v>0</v>
      </c>
      <c r="J207" s="128">
        <f>ROUND(I207*H207,2)</f>
        <v>0</v>
      </c>
      <c r="K207" s="124" t="s">
        <v>1</v>
      </c>
      <c r="L207" s="16"/>
      <c r="M207" s="129" t="s">
        <v>1</v>
      </c>
      <c r="N207" s="130" t="s">
        <v>38</v>
      </c>
      <c r="O207" s="131">
        <v>0.23699999999999999</v>
      </c>
      <c r="P207" s="131">
        <f>O207*H207</f>
        <v>0.47399999999999998</v>
      </c>
      <c r="Q207" s="131">
        <v>5.0000000000000002E-5</v>
      </c>
      <c r="R207" s="131">
        <f>Q207*H207</f>
        <v>1E-4</v>
      </c>
      <c r="S207" s="131">
        <v>1.235E-2</v>
      </c>
      <c r="T207" s="132">
        <f>S207*H207</f>
        <v>2.47E-2</v>
      </c>
      <c r="AR207" s="88" t="s">
        <v>199</v>
      </c>
      <c r="AT207" s="88" t="s">
        <v>132</v>
      </c>
      <c r="AU207" s="88" t="s">
        <v>82</v>
      </c>
      <c r="AY207" s="5" t="s">
        <v>130</v>
      </c>
      <c r="BE207" s="133">
        <f>IF(N207="základní",J207,0)</f>
        <v>0</v>
      </c>
      <c r="BF207" s="133">
        <f>IF(N207="snížená",J207,0)</f>
        <v>0</v>
      </c>
      <c r="BG207" s="133">
        <f>IF(N207="zákl. přenesená",J207,0)</f>
        <v>0</v>
      </c>
      <c r="BH207" s="133">
        <f>IF(N207="sníž. přenesená",J207,0)</f>
        <v>0</v>
      </c>
      <c r="BI207" s="133">
        <f>IF(N207="nulová",J207,0)</f>
        <v>0</v>
      </c>
      <c r="BJ207" s="5" t="s">
        <v>80</v>
      </c>
      <c r="BK207" s="133">
        <f>ROUND(I207*H207,2)</f>
        <v>0</v>
      </c>
      <c r="BL207" s="5" t="s">
        <v>199</v>
      </c>
      <c r="BM207" s="88" t="s">
        <v>363</v>
      </c>
    </row>
    <row r="208" spans="2:65" s="111" customFormat="1" ht="22.9" customHeight="1">
      <c r="B208" s="110"/>
      <c r="D208" s="112" t="s">
        <v>72</v>
      </c>
      <c r="E208" s="120" t="s">
        <v>364</v>
      </c>
      <c r="F208" s="120" t="s">
        <v>365</v>
      </c>
      <c r="I208" s="151"/>
      <c r="J208" s="121">
        <f>BK208</f>
        <v>0</v>
      </c>
      <c r="L208" s="110"/>
      <c r="M208" s="115"/>
      <c r="P208" s="116">
        <f>SUM(P209:P212)</f>
        <v>41.786000000000001</v>
      </c>
      <c r="R208" s="116">
        <f>SUM(R209:R212)</f>
        <v>0.81218000000000001</v>
      </c>
      <c r="T208" s="117">
        <f>SUM(T209:T212)</f>
        <v>0</v>
      </c>
      <c r="AR208" s="112" t="s">
        <v>82</v>
      </c>
      <c r="AT208" s="118" t="s">
        <v>72</v>
      </c>
      <c r="AU208" s="118" t="s">
        <v>80</v>
      </c>
      <c r="AY208" s="112" t="s">
        <v>130</v>
      </c>
      <c r="BK208" s="119">
        <f>SUM(BK209:BK212)</f>
        <v>0</v>
      </c>
    </row>
    <row r="209" spans="2:65" s="17" customFormat="1" ht="37.9" customHeight="1">
      <c r="B209" s="16"/>
      <c r="C209" s="122" t="s">
        <v>366</v>
      </c>
      <c r="D209" s="122" t="s">
        <v>132</v>
      </c>
      <c r="E209" s="123" t="s">
        <v>367</v>
      </c>
      <c r="F209" s="124" t="s">
        <v>368</v>
      </c>
      <c r="G209" s="125" t="s">
        <v>168</v>
      </c>
      <c r="H209" s="126">
        <v>22</v>
      </c>
      <c r="I209" s="1">
        <v>0</v>
      </c>
      <c r="J209" s="128">
        <f>ROUND(I209*H209,2)</f>
        <v>0</v>
      </c>
      <c r="K209" s="124" t="s">
        <v>136</v>
      </c>
      <c r="L209" s="16"/>
      <c r="M209" s="129" t="s">
        <v>1</v>
      </c>
      <c r="N209" s="130" t="s">
        <v>38</v>
      </c>
      <c r="O209" s="131">
        <v>1.2390000000000001</v>
      </c>
      <c r="P209" s="131">
        <f>O209*H209</f>
        <v>27.258000000000003</v>
      </c>
      <c r="Q209" s="131">
        <v>2.963E-2</v>
      </c>
      <c r="R209" s="131">
        <f>Q209*H209</f>
        <v>0.65185999999999999</v>
      </c>
      <c r="S209" s="131">
        <v>0</v>
      </c>
      <c r="T209" s="132">
        <f>S209*H209</f>
        <v>0</v>
      </c>
      <c r="AR209" s="88" t="s">
        <v>199</v>
      </c>
      <c r="AT209" s="88" t="s">
        <v>132</v>
      </c>
      <c r="AU209" s="88" t="s">
        <v>82</v>
      </c>
      <c r="AY209" s="5" t="s">
        <v>130</v>
      </c>
      <c r="BE209" s="133">
        <f>IF(N209="základní",J209,0)</f>
        <v>0</v>
      </c>
      <c r="BF209" s="133">
        <f>IF(N209="snížená",J209,0)</f>
        <v>0</v>
      </c>
      <c r="BG209" s="133">
        <f>IF(N209="zákl. přenesená",J209,0)</f>
        <v>0</v>
      </c>
      <c r="BH209" s="133">
        <f>IF(N209="sníž. přenesená",J209,0)</f>
        <v>0</v>
      </c>
      <c r="BI209" s="133">
        <f>IF(N209="nulová",J209,0)</f>
        <v>0</v>
      </c>
      <c r="BJ209" s="5" t="s">
        <v>80</v>
      </c>
      <c r="BK209" s="133">
        <f>ROUND(I209*H209,2)</f>
        <v>0</v>
      </c>
      <c r="BL209" s="5" t="s">
        <v>199</v>
      </c>
      <c r="BM209" s="88" t="s">
        <v>369</v>
      </c>
    </row>
    <row r="210" spans="2:65" s="17" customFormat="1" ht="21.75" customHeight="1">
      <c r="B210" s="16"/>
      <c r="C210" s="122" t="s">
        <v>370</v>
      </c>
      <c r="D210" s="122" t="s">
        <v>132</v>
      </c>
      <c r="E210" s="123" t="s">
        <v>371</v>
      </c>
      <c r="F210" s="124" t="s">
        <v>372</v>
      </c>
      <c r="G210" s="125" t="s">
        <v>177</v>
      </c>
      <c r="H210" s="126">
        <v>16</v>
      </c>
      <c r="I210" s="1">
        <v>0</v>
      </c>
      <c r="J210" s="128">
        <f>ROUND(I210*H210,2)</f>
        <v>0</v>
      </c>
      <c r="K210" s="124" t="s">
        <v>136</v>
      </c>
      <c r="L210" s="16"/>
      <c r="M210" s="129" t="s">
        <v>1</v>
      </c>
      <c r="N210" s="130" t="s">
        <v>38</v>
      </c>
      <c r="O210" s="131">
        <v>0.90800000000000003</v>
      </c>
      <c r="P210" s="131">
        <f>O210*H210</f>
        <v>14.528</v>
      </c>
      <c r="Q210" s="131">
        <v>1.0019999999999999E-2</v>
      </c>
      <c r="R210" s="131">
        <f>Q210*H210</f>
        <v>0.16031999999999999</v>
      </c>
      <c r="S210" s="131">
        <v>0</v>
      </c>
      <c r="T210" s="132">
        <f>S210*H210</f>
        <v>0</v>
      </c>
      <c r="AR210" s="88" t="s">
        <v>199</v>
      </c>
      <c r="AT210" s="88" t="s">
        <v>132</v>
      </c>
      <c r="AU210" s="88" t="s">
        <v>82</v>
      </c>
      <c r="AY210" s="5" t="s">
        <v>130</v>
      </c>
      <c r="BE210" s="133">
        <f>IF(N210="základní",J210,0)</f>
        <v>0</v>
      </c>
      <c r="BF210" s="133">
        <f>IF(N210="snížená",J210,0)</f>
        <v>0</v>
      </c>
      <c r="BG210" s="133">
        <f>IF(N210="zákl. přenesená",J210,0)</f>
        <v>0</v>
      </c>
      <c r="BH210" s="133">
        <f>IF(N210="sníž. přenesená",J210,0)</f>
        <v>0</v>
      </c>
      <c r="BI210" s="133">
        <f>IF(N210="nulová",J210,0)</f>
        <v>0</v>
      </c>
      <c r="BJ210" s="5" t="s">
        <v>80</v>
      </c>
      <c r="BK210" s="133">
        <f>ROUND(I210*H210,2)</f>
        <v>0</v>
      </c>
      <c r="BL210" s="5" t="s">
        <v>199</v>
      </c>
      <c r="BM210" s="88" t="s">
        <v>373</v>
      </c>
    </row>
    <row r="211" spans="2:65" s="135" customFormat="1" ht="10">
      <c r="B211" s="134"/>
      <c r="D211" s="136" t="s">
        <v>149</v>
      </c>
      <c r="E211" s="141" t="s">
        <v>1</v>
      </c>
      <c r="F211" s="137" t="s">
        <v>374</v>
      </c>
      <c r="H211" s="138">
        <v>16</v>
      </c>
      <c r="I211" s="152"/>
      <c r="L211" s="134"/>
      <c r="M211" s="139"/>
      <c r="T211" s="140"/>
      <c r="AT211" s="141" t="s">
        <v>149</v>
      </c>
      <c r="AU211" s="141" t="s">
        <v>82</v>
      </c>
      <c r="AV211" s="135" t="s">
        <v>82</v>
      </c>
      <c r="AW211" s="135" t="s">
        <v>29</v>
      </c>
      <c r="AX211" s="135" t="s">
        <v>80</v>
      </c>
      <c r="AY211" s="141" t="s">
        <v>130</v>
      </c>
    </row>
    <row r="212" spans="2:65" s="17" customFormat="1" ht="24.25" customHeight="1">
      <c r="B212" s="16"/>
      <c r="C212" s="122" t="s">
        <v>375</v>
      </c>
      <c r="D212" s="122" t="s">
        <v>132</v>
      </c>
      <c r="E212" s="123" t="s">
        <v>376</v>
      </c>
      <c r="F212" s="124" t="s">
        <v>377</v>
      </c>
      <c r="G212" s="125" t="s">
        <v>334</v>
      </c>
      <c r="H212" s="126">
        <v>412.08</v>
      </c>
      <c r="I212" s="1">
        <v>0</v>
      </c>
      <c r="J212" s="128">
        <f>ROUND(I212*H212,2)</f>
        <v>0</v>
      </c>
      <c r="K212" s="124" t="s">
        <v>136</v>
      </c>
      <c r="L212" s="16"/>
      <c r="M212" s="129" t="s">
        <v>1</v>
      </c>
      <c r="N212" s="130" t="s">
        <v>38</v>
      </c>
      <c r="O212" s="131">
        <v>0</v>
      </c>
      <c r="P212" s="131">
        <f>O212*H212</f>
        <v>0</v>
      </c>
      <c r="Q212" s="131">
        <v>0</v>
      </c>
      <c r="R212" s="131">
        <f>Q212*H212</f>
        <v>0</v>
      </c>
      <c r="S212" s="131">
        <v>0</v>
      </c>
      <c r="T212" s="132">
        <f>S212*H212</f>
        <v>0</v>
      </c>
      <c r="AR212" s="88" t="s">
        <v>199</v>
      </c>
      <c r="AT212" s="88" t="s">
        <v>132</v>
      </c>
      <c r="AU212" s="88" t="s">
        <v>82</v>
      </c>
      <c r="AY212" s="5" t="s">
        <v>130</v>
      </c>
      <c r="BE212" s="133">
        <f>IF(N212="základní",J212,0)</f>
        <v>0</v>
      </c>
      <c r="BF212" s="133">
        <f>IF(N212="snížená",J212,0)</f>
        <v>0</v>
      </c>
      <c r="BG212" s="133">
        <f>IF(N212="zákl. přenesená",J212,0)</f>
        <v>0</v>
      </c>
      <c r="BH212" s="133">
        <f>IF(N212="sníž. přenesená",J212,0)</f>
        <v>0</v>
      </c>
      <c r="BI212" s="133">
        <f>IF(N212="nulová",J212,0)</f>
        <v>0</v>
      </c>
      <c r="BJ212" s="5" t="s">
        <v>80</v>
      </c>
      <c r="BK212" s="133">
        <f>ROUND(I212*H212,2)</f>
        <v>0</v>
      </c>
      <c r="BL212" s="5" t="s">
        <v>199</v>
      </c>
      <c r="BM212" s="88" t="s">
        <v>378</v>
      </c>
    </row>
    <row r="213" spans="2:65" s="111" customFormat="1" ht="22.9" customHeight="1">
      <c r="B213" s="110"/>
      <c r="D213" s="112" t="s">
        <v>72</v>
      </c>
      <c r="E213" s="120" t="s">
        <v>379</v>
      </c>
      <c r="F213" s="120" t="s">
        <v>380</v>
      </c>
      <c r="I213" s="151"/>
      <c r="J213" s="121">
        <f>BK213</f>
        <v>0</v>
      </c>
      <c r="L213" s="110"/>
      <c r="M213" s="115"/>
      <c r="P213" s="116">
        <f>SUM(P214:P220)</f>
        <v>12.946</v>
      </c>
      <c r="R213" s="116">
        <f>SUM(R214:R220)</f>
        <v>0.14000000000000001</v>
      </c>
      <c r="T213" s="117">
        <f>SUM(T214:T220)</f>
        <v>0.24</v>
      </c>
      <c r="AR213" s="112" t="s">
        <v>82</v>
      </c>
      <c r="AT213" s="118" t="s">
        <v>72</v>
      </c>
      <c r="AU213" s="118" t="s">
        <v>80</v>
      </c>
      <c r="AY213" s="112" t="s">
        <v>130</v>
      </c>
      <c r="BK213" s="119">
        <f>SUM(BK214:BK220)</f>
        <v>0</v>
      </c>
    </row>
    <row r="214" spans="2:65" s="17" customFormat="1" ht="24.25" customHeight="1">
      <c r="B214" s="16"/>
      <c r="C214" s="122" t="s">
        <v>381</v>
      </c>
      <c r="D214" s="122" t="s">
        <v>132</v>
      </c>
      <c r="E214" s="123" t="s">
        <v>382</v>
      </c>
      <c r="F214" s="124" t="s">
        <v>383</v>
      </c>
      <c r="G214" s="125" t="s">
        <v>163</v>
      </c>
      <c r="H214" s="126">
        <v>4</v>
      </c>
      <c r="I214" s="1">
        <v>0</v>
      </c>
      <c r="J214" s="128">
        <f t="shared" ref="J214:J220" si="20">ROUND(I214*H214,2)</f>
        <v>0</v>
      </c>
      <c r="K214" s="124" t="s">
        <v>136</v>
      </c>
      <c r="L214" s="16"/>
      <c r="M214" s="129" t="s">
        <v>1</v>
      </c>
      <c r="N214" s="130" t="s">
        <v>38</v>
      </c>
      <c r="O214" s="131">
        <v>1.6819999999999999</v>
      </c>
      <c r="P214" s="131">
        <f t="shared" ref="P214:P220" si="21">O214*H214</f>
        <v>6.7279999999999998</v>
      </c>
      <c r="Q214" s="131">
        <v>0</v>
      </c>
      <c r="R214" s="131">
        <f t="shared" ref="R214:R220" si="22">Q214*H214</f>
        <v>0</v>
      </c>
      <c r="S214" s="131">
        <v>0</v>
      </c>
      <c r="T214" s="132">
        <f t="shared" ref="T214:T220" si="23">S214*H214</f>
        <v>0</v>
      </c>
      <c r="AR214" s="88" t="s">
        <v>199</v>
      </c>
      <c r="AT214" s="88" t="s">
        <v>132</v>
      </c>
      <c r="AU214" s="88" t="s">
        <v>82</v>
      </c>
      <c r="AY214" s="5" t="s">
        <v>130</v>
      </c>
      <c r="BE214" s="133">
        <f t="shared" ref="BE214:BE220" si="24">IF(N214="základní",J214,0)</f>
        <v>0</v>
      </c>
      <c r="BF214" s="133">
        <f t="shared" ref="BF214:BF220" si="25">IF(N214="snížená",J214,0)</f>
        <v>0</v>
      </c>
      <c r="BG214" s="133">
        <f t="shared" ref="BG214:BG220" si="26">IF(N214="zákl. přenesená",J214,0)</f>
        <v>0</v>
      </c>
      <c r="BH214" s="133">
        <f t="shared" ref="BH214:BH220" si="27">IF(N214="sníž. přenesená",J214,0)</f>
        <v>0</v>
      </c>
      <c r="BI214" s="133">
        <f t="shared" ref="BI214:BI220" si="28">IF(N214="nulová",J214,0)</f>
        <v>0</v>
      </c>
      <c r="BJ214" s="5" t="s">
        <v>80</v>
      </c>
      <c r="BK214" s="133">
        <f t="shared" ref="BK214:BK220" si="29">ROUND(I214*H214,2)</f>
        <v>0</v>
      </c>
      <c r="BL214" s="5" t="s">
        <v>199</v>
      </c>
      <c r="BM214" s="88" t="s">
        <v>384</v>
      </c>
    </row>
    <row r="215" spans="2:65" s="17" customFormat="1" ht="24.25" customHeight="1">
      <c r="B215" s="16"/>
      <c r="C215" s="142" t="s">
        <v>385</v>
      </c>
      <c r="D215" s="142" t="s">
        <v>222</v>
      </c>
      <c r="E215" s="143" t="s">
        <v>386</v>
      </c>
      <c r="F215" s="144" t="s">
        <v>387</v>
      </c>
      <c r="G215" s="145" t="s">
        <v>163</v>
      </c>
      <c r="H215" s="146">
        <v>4</v>
      </c>
      <c r="I215" s="2">
        <v>0</v>
      </c>
      <c r="J215" s="147">
        <f t="shared" si="20"/>
        <v>0</v>
      </c>
      <c r="K215" s="144" t="s">
        <v>1</v>
      </c>
      <c r="L215" s="148"/>
      <c r="M215" s="149" t="s">
        <v>1</v>
      </c>
      <c r="N215" s="150" t="s">
        <v>38</v>
      </c>
      <c r="O215" s="131">
        <v>0</v>
      </c>
      <c r="P215" s="131">
        <f t="shared" si="21"/>
        <v>0</v>
      </c>
      <c r="Q215" s="131">
        <v>1.6E-2</v>
      </c>
      <c r="R215" s="131">
        <f t="shared" si="22"/>
        <v>6.4000000000000001E-2</v>
      </c>
      <c r="S215" s="131">
        <v>0</v>
      </c>
      <c r="T215" s="132">
        <f t="shared" si="23"/>
        <v>0</v>
      </c>
      <c r="AR215" s="88" t="s">
        <v>267</v>
      </c>
      <c r="AT215" s="88" t="s">
        <v>222</v>
      </c>
      <c r="AU215" s="88" t="s">
        <v>82</v>
      </c>
      <c r="AY215" s="5" t="s">
        <v>130</v>
      </c>
      <c r="BE215" s="133">
        <f t="shared" si="24"/>
        <v>0</v>
      </c>
      <c r="BF215" s="133">
        <f t="shared" si="25"/>
        <v>0</v>
      </c>
      <c r="BG215" s="133">
        <f t="shared" si="26"/>
        <v>0</v>
      </c>
      <c r="BH215" s="133">
        <f t="shared" si="27"/>
        <v>0</v>
      </c>
      <c r="BI215" s="133">
        <f t="shared" si="28"/>
        <v>0</v>
      </c>
      <c r="BJ215" s="5" t="s">
        <v>80</v>
      </c>
      <c r="BK215" s="133">
        <f t="shared" si="29"/>
        <v>0</v>
      </c>
      <c r="BL215" s="5" t="s">
        <v>199</v>
      </c>
      <c r="BM215" s="88" t="s">
        <v>388</v>
      </c>
    </row>
    <row r="216" spans="2:65" s="17" customFormat="1" ht="24.25" customHeight="1">
      <c r="B216" s="16"/>
      <c r="C216" s="122" t="s">
        <v>389</v>
      </c>
      <c r="D216" s="122" t="s">
        <v>132</v>
      </c>
      <c r="E216" s="123" t="s">
        <v>390</v>
      </c>
      <c r="F216" s="124" t="s">
        <v>391</v>
      </c>
      <c r="G216" s="125" t="s">
        <v>163</v>
      </c>
      <c r="H216" s="126">
        <v>2</v>
      </c>
      <c r="I216" s="1">
        <v>0</v>
      </c>
      <c r="J216" s="128">
        <f t="shared" si="20"/>
        <v>0</v>
      </c>
      <c r="K216" s="124" t="s">
        <v>136</v>
      </c>
      <c r="L216" s="16"/>
      <c r="M216" s="129" t="s">
        <v>1</v>
      </c>
      <c r="N216" s="130" t="s">
        <v>38</v>
      </c>
      <c r="O216" s="131">
        <v>2.859</v>
      </c>
      <c r="P216" s="131">
        <f t="shared" si="21"/>
        <v>5.718</v>
      </c>
      <c r="Q216" s="131">
        <v>0</v>
      </c>
      <c r="R216" s="131">
        <f t="shared" si="22"/>
        <v>0</v>
      </c>
      <c r="S216" s="131">
        <v>0</v>
      </c>
      <c r="T216" s="132">
        <f t="shared" si="23"/>
        <v>0</v>
      </c>
      <c r="AR216" s="88" t="s">
        <v>199</v>
      </c>
      <c r="AT216" s="88" t="s">
        <v>132</v>
      </c>
      <c r="AU216" s="88" t="s">
        <v>82</v>
      </c>
      <c r="AY216" s="5" t="s">
        <v>130</v>
      </c>
      <c r="BE216" s="133">
        <f t="shared" si="24"/>
        <v>0</v>
      </c>
      <c r="BF216" s="133">
        <f t="shared" si="25"/>
        <v>0</v>
      </c>
      <c r="BG216" s="133">
        <f t="shared" si="26"/>
        <v>0</v>
      </c>
      <c r="BH216" s="133">
        <f t="shared" si="27"/>
        <v>0</v>
      </c>
      <c r="BI216" s="133">
        <f t="shared" si="28"/>
        <v>0</v>
      </c>
      <c r="BJ216" s="5" t="s">
        <v>80</v>
      </c>
      <c r="BK216" s="133">
        <f t="shared" si="29"/>
        <v>0</v>
      </c>
      <c r="BL216" s="5" t="s">
        <v>199</v>
      </c>
      <c r="BM216" s="88" t="s">
        <v>392</v>
      </c>
    </row>
    <row r="217" spans="2:65" s="17" customFormat="1" ht="33" customHeight="1">
      <c r="B217" s="16"/>
      <c r="C217" s="142" t="s">
        <v>393</v>
      </c>
      <c r="D217" s="142" t="s">
        <v>222</v>
      </c>
      <c r="E217" s="143" t="s">
        <v>394</v>
      </c>
      <c r="F217" s="144" t="s">
        <v>395</v>
      </c>
      <c r="G217" s="145" t="s">
        <v>163</v>
      </c>
      <c r="H217" s="146">
        <v>2</v>
      </c>
      <c r="I217" s="2">
        <v>0</v>
      </c>
      <c r="J217" s="147">
        <f t="shared" si="20"/>
        <v>0</v>
      </c>
      <c r="K217" s="144" t="s">
        <v>1</v>
      </c>
      <c r="L217" s="148"/>
      <c r="M217" s="149" t="s">
        <v>1</v>
      </c>
      <c r="N217" s="150" t="s">
        <v>38</v>
      </c>
      <c r="O217" s="131">
        <v>0</v>
      </c>
      <c r="P217" s="131">
        <f t="shared" si="21"/>
        <v>0</v>
      </c>
      <c r="Q217" s="131">
        <v>3.7999999999999999E-2</v>
      </c>
      <c r="R217" s="131">
        <f t="shared" si="22"/>
        <v>7.5999999999999998E-2</v>
      </c>
      <c r="S217" s="131">
        <v>0</v>
      </c>
      <c r="T217" s="132">
        <f t="shared" si="23"/>
        <v>0</v>
      </c>
      <c r="AR217" s="88" t="s">
        <v>267</v>
      </c>
      <c r="AT217" s="88" t="s">
        <v>222</v>
      </c>
      <c r="AU217" s="88" t="s">
        <v>82</v>
      </c>
      <c r="AY217" s="5" t="s">
        <v>130</v>
      </c>
      <c r="BE217" s="133">
        <f t="shared" si="24"/>
        <v>0</v>
      </c>
      <c r="BF217" s="133">
        <f t="shared" si="25"/>
        <v>0</v>
      </c>
      <c r="BG217" s="133">
        <f t="shared" si="26"/>
        <v>0</v>
      </c>
      <c r="BH217" s="133">
        <f t="shared" si="27"/>
        <v>0</v>
      </c>
      <c r="BI217" s="133">
        <f t="shared" si="28"/>
        <v>0</v>
      </c>
      <c r="BJ217" s="5" t="s">
        <v>80</v>
      </c>
      <c r="BK217" s="133">
        <f t="shared" si="29"/>
        <v>0</v>
      </c>
      <c r="BL217" s="5" t="s">
        <v>199</v>
      </c>
      <c r="BM217" s="88" t="s">
        <v>396</v>
      </c>
    </row>
    <row r="218" spans="2:65" s="17" customFormat="1" ht="37.9" customHeight="1">
      <c r="B218" s="16"/>
      <c r="C218" s="122" t="s">
        <v>397</v>
      </c>
      <c r="D218" s="122" t="s">
        <v>132</v>
      </c>
      <c r="E218" s="123" t="s">
        <v>398</v>
      </c>
      <c r="F218" s="124" t="s">
        <v>399</v>
      </c>
      <c r="G218" s="125" t="s">
        <v>163</v>
      </c>
      <c r="H218" s="126">
        <v>1</v>
      </c>
      <c r="I218" s="1">
        <v>0</v>
      </c>
      <c r="J218" s="128">
        <f t="shared" si="20"/>
        <v>0</v>
      </c>
      <c r="K218" s="124" t="s">
        <v>1</v>
      </c>
      <c r="L218" s="16"/>
      <c r="M218" s="129" t="s">
        <v>1</v>
      </c>
      <c r="N218" s="130" t="s">
        <v>38</v>
      </c>
      <c r="O218" s="131">
        <v>0</v>
      </c>
      <c r="P218" s="131">
        <f t="shared" si="21"/>
        <v>0</v>
      </c>
      <c r="Q218" s="131">
        <v>0</v>
      </c>
      <c r="R218" s="131">
        <f t="shared" si="22"/>
        <v>0</v>
      </c>
      <c r="S218" s="131">
        <v>0</v>
      </c>
      <c r="T218" s="132">
        <f t="shared" si="23"/>
        <v>0</v>
      </c>
      <c r="AR218" s="88" t="s">
        <v>199</v>
      </c>
      <c r="AT218" s="88" t="s">
        <v>132</v>
      </c>
      <c r="AU218" s="88" t="s">
        <v>82</v>
      </c>
      <c r="AY218" s="5" t="s">
        <v>130</v>
      </c>
      <c r="BE218" s="133">
        <f t="shared" si="24"/>
        <v>0</v>
      </c>
      <c r="BF218" s="133">
        <f t="shared" si="25"/>
        <v>0</v>
      </c>
      <c r="BG218" s="133">
        <f t="shared" si="26"/>
        <v>0</v>
      </c>
      <c r="BH218" s="133">
        <f t="shared" si="27"/>
        <v>0</v>
      </c>
      <c r="BI218" s="133">
        <f t="shared" si="28"/>
        <v>0</v>
      </c>
      <c r="BJ218" s="5" t="s">
        <v>80</v>
      </c>
      <c r="BK218" s="133">
        <f t="shared" si="29"/>
        <v>0</v>
      </c>
      <c r="BL218" s="5" t="s">
        <v>199</v>
      </c>
      <c r="BM218" s="88" t="s">
        <v>400</v>
      </c>
    </row>
    <row r="219" spans="2:65" s="17" customFormat="1" ht="24.25" customHeight="1">
      <c r="B219" s="16"/>
      <c r="C219" s="122" t="s">
        <v>401</v>
      </c>
      <c r="D219" s="122" t="s">
        <v>132</v>
      </c>
      <c r="E219" s="123" t="s">
        <v>402</v>
      </c>
      <c r="F219" s="124" t="s">
        <v>403</v>
      </c>
      <c r="G219" s="125" t="s">
        <v>163</v>
      </c>
      <c r="H219" s="126">
        <v>10</v>
      </c>
      <c r="I219" s="1">
        <v>0</v>
      </c>
      <c r="J219" s="128">
        <f t="shared" si="20"/>
        <v>0</v>
      </c>
      <c r="K219" s="124" t="s">
        <v>1</v>
      </c>
      <c r="L219" s="16"/>
      <c r="M219" s="129" t="s">
        <v>1</v>
      </c>
      <c r="N219" s="130" t="s">
        <v>38</v>
      </c>
      <c r="O219" s="131">
        <v>0.05</v>
      </c>
      <c r="P219" s="131">
        <f t="shared" si="21"/>
        <v>0.5</v>
      </c>
      <c r="Q219" s="131">
        <v>0</v>
      </c>
      <c r="R219" s="131">
        <f t="shared" si="22"/>
        <v>0</v>
      </c>
      <c r="S219" s="131">
        <v>2.4E-2</v>
      </c>
      <c r="T219" s="132">
        <f t="shared" si="23"/>
        <v>0.24</v>
      </c>
      <c r="AR219" s="88" t="s">
        <v>199</v>
      </c>
      <c r="AT219" s="88" t="s">
        <v>132</v>
      </c>
      <c r="AU219" s="88" t="s">
        <v>82</v>
      </c>
      <c r="AY219" s="5" t="s">
        <v>130</v>
      </c>
      <c r="BE219" s="133">
        <f t="shared" si="24"/>
        <v>0</v>
      </c>
      <c r="BF219" s="133">
        <f t="shared" si="25"/>
        <v>0</v>
      </c>
      <c r="BG219" s="133">
        <f t="shared" si="26"/>
        <v>0</v>
      </c>
      <c r="BH219" s="133">
        <f t="shared" si="27"/>
        <v>0</v>
      </c>
      <c r="BI219" s="133">
        <f t="shared" si="28"/>
        <v>0</v>
      </c>
      <c r="BJ219" s="5" t="s">
        <v>80</v>
      </c>
      <c r="BK219" s="133">
        <f t="shared" si="29"/>
        <v>0</v>
      </c>
      <c r="BL219" s="5" t="s">
        <v>199</v>
      </c>
      <c r="BM219" s="88" t="s">
        <v>404</v>
      </c>
    </row>
    <row r="220" spans="2:65" s="17" customFormat="1" ht="24.25" customHeight="1">
      <c r="B220" s="16"/>
      <c r="C220" s="122" t="s">
        <v>405</v>
      </c>
      <c r="D220" s="122" t="s">
        <v>132</v>
      </c>
      <c r="E220" s="123" t="s">
        <v>406</v>
      </c>
      <c r="F220" s="124" t="s">
        <v>407</v>
      </c>
      <c r="G220" s="125" t="s">
        <v>334</v>
      </c>
      <c r="H220" s="126">
        <v>807.96</v>
      </c>
      <c r="I220" s="1">
        <v>0</v>
      </c>
      <c r="J220" s="128">
        <f t="shared" si="20"/>
        <v>0</v>
      </c>
      <c r="K220" s="124" t="s">
        <v>136</v>
      </c>
      <c r="L220" s="16"/>
      <c r="M220" s="129" t="s">
        <v>1</v>
      </c>
      <c r="N220" s="130" t="s">
        <v>38</v>
      </c>
      <c r="O220" s="131">
        <v>0</v>
      </c>
      <c r="P220" s="131">
        <f t="shared" si="21"/>
        <v>0</v>
      </c>
      <c r="Q220" s="131">
        <v>0</v>
      </c>
      <c r="R220" s="131">
        <f t="shared" si="22"/>
        <v>0</v>
      </c>
      <c r="S220" s="131">
        <v>0</v>
      </c>
      <c r="T220" s="132">
        <f t="shared" si="23"/>
        <v>0</v>
      </c>
      <c r="AR220" s="88" t="s">
        <v>199</v>
      </c>
      <c r="AT220" s="88" t="s">
        <v>132</v>
      </c>
      <c r="AU220" s="88" t="s">
        <v>82</v>
      </c>
      <c r="AY220" s="5" t="s">
        <v>130</v>
      </c>
      <c r="BE220" s="133">
        <f t="shared" si="24"/>
        <v>0</v>
      </c>
      <c r="BF220" s="133">
        <f t="shared" si="25"/>
        <v>0</v>
      </c>
      <c r="BG220" s="133">
        <f t="shared" si="26"/>
        <v>0</v>
      </c>
      <c r="BH220" s="133">
        <f t="shared" si="27"/>
        <v>0</v>
      </c>
      <c r="BI220" s="133">
        <f t="shared" si="28"/>
        <v>0</v>
      </c>
      <c r="BJ220" s="5" t="s">
        <v>80</v>
      </c>
      <c r="BK220" s="133">
        <f t="shared" si="29"/>
        <v>0</v>
      </c>
      <c r="BL220" s="5" t="s">
        <v>199</v>
      </c>
      <c r="BM220" s="88" t="s">
        <v>408</v>
      </c>
    </row>
    <row r="221" spans="2:65" s="111" customFormat="1" ht="22.9" customHeight="1">
      <c r="B221" s="110"/>
      <c r="D221" s="112" t="s">
        <v>72</v>
      </c>
      <c r="E221" s="120" t="s">
        <v>409</v>
      </c>
      <c r="F221" s="120" t="s">
        <v>410</v>
      </c>
      <c r="I221" s="151"/>
      <c r="J221" s="121">
        <f>BK221</f>
        <v>0</v>
      </c>
      <c r="L221" s="110"/>
      <c r="M221" s="115"/>
      <c r="P221" s="116">
        <f>SUM(P222:P242)</f>
        <v>80.563699999999997</v>
      </c>
      <c r="R221" s="116">
        <f>SUM(R222:R242)</f>
        <v>2.2280795999999996</v>
      </c>
      <c r="T221" s="117">
        <f>SUM(T222:T242)</f>
        <v>0</v>
      </c>
      <c r="AR221" s="112" t="s">
        <v>82</v>
      </c>
      <c r="AT221" s="118" t="s">
        <v>72</v>
      </c>
      <c r="AU221" s="118" t="s">
        <v>80</v>
      </c>
      <c r="AY221" s="112" t="s">
        <v>130</v>
      </c>
      <c r="BK221" s="119">
        <f>SUM(BK222:BK242)</f>
        <v>0</v>
      </c>
    </row>
    <row r="222" spans="2:65" s="17" customFormat="1" ht="16.5" customHeight="1">
      <c r="B222" s="16"/>
      <c r="C222" s="122" t="s">
        <v>411</v>
      </c>
      <c r="D222" s="122" t="s">
        <v>132</v>
      </c>
      <c r="E222" s="123" t="s">
        <v>412</v>
      </c>
      <c r="F222" s="124" t="s">
        <v>413</v>
      </c>
      <c r="G222" s="125" t="s">
        <v>168</v>
      </c>
      <c r="H222" s="126">
        <v>69</v>
      </c>
      <c r="I222" s="1">
        <v>0</v>
      </c>
      <c r="J222" s="128">
        <f>ROUND(I222*H222,2)</f>
        <v>0</v>
      </c>
      <c r="K222" s="124" t="s">
        <v>136</v>
      </c>
      <c r="L222" s="16"/>
      <c r="M222" s="129" t="s">
        <v>1</v>
      </c>
      <c r="N222" s="130" t="s">
        <v>38</v>
      </c>
      <c r="O222" s="131">
        <v>2.4E-2</v>
      </c>
      <c r="P222" s="131">
        <f>O222*H222</f>
        <v>1.6560000000000001</v>
      </c>
      <c r="Q222" s="131">
        <v>0</v>
      </c>
      <c r="R222" s="131">
        <f>Q222*H222</f>
        <v>0</v>
      </c>
      <c r="S222" s="131">
        <v>0</v>
      </c>
      <c r="T222" s="132">
        <f>S222*H222</f>
        <v>0</v>
      </c>
      <c r="AR222" s="88" t="s">
        <v>199</v>
      </c>
      <c r="AT222" s="88" t="s">
        <v>132</v>
      </c>
      <c r="AU222" s="88" t="s">
        <v>82</v>
      </c>
      <c r="AY222" s="5" t="s">
        <v>130</v>
      </c>
      <c r="BE222" s="133">
        <f>IF(N222="základní",J222,0)</f>
        <v>0</v>
      </c>
      <c r="BF222" s="133">
        <f>IF(N222="snížená",J222,0)</f>
        <v>0</v>
      </c>
      <c r="BG222" s="133">
        <f>IF(N222="zákl. přenesená",J222,0)</f>
        <v>0</v>
      </c>
      <c r="BH222" s="133">
        <f>IF(N222="sníž. přenesená",J222,0)</f>
        <v>0</v>
      </c>
      <c r="BI222" s="133">
        <f>IF(N222="nulová",J222,0)</f>
        <v>0</v>
      </c>
      <c r="BJ222" s="5" t="s">
        <v>80</v>
      </c>
      <c r="BK222" s="133">
        <f>ROUND(I222*H222,2)</f>
        <v>0</v>
      </c>
      <c r="BL222" s="5" t="s">
        <v>199</v>
      </c>
      <c r="BM222" s="88" t="s">
        <v>414</v>
      </c>
    </row>
    <row r="223" spans="2:65" s="17" customFormat="1" ht="16.5" customHeight="1">
      <c r="B223" s="16"/>
      <c r="C223" s="122" t="s">
        <v>415</v>
      </c>
      <c r="D223" s="122" t="s">
        <v>132</v>
      </c>
      <c r="E223" s="123" t="s">
        <v>416</v>
      </c>
      <c r="F223" s="124" t="s">
        <v>417</v>
      </c>
      <c r="G223" s="125" t="s">
        <v>168</v>
      </c>
      <c r="H223" s="126">
        <v>69</v>
      </c>
      <c r="I223" s="1">
        <v>0</v>
      </c>
      <c r="J223" s="128">
        <f>ROUND(I223*H223,2)</f>
        <v>0</v>
      </c>
      <c r="K223" s="124" t="s">
        <v>136</v>
      </c>
      <c r="L223" s="16"/>
      <c r="M223" s="129" t="s">
        <v>1</v>
      </c>
      <c r="N223" s="130" t="s">
        <v>38</v>
      </c>
      <c r="O223" s="131">
        <v>4.3999999999999997E-2</v>
      </c>
      <c r="P223" s="131">
        <f>O223*H223</f>
        <v>3.036</v>
      </c>
      <c r="Q223" s="131">
        <v>2.9999999999999997E-4</v>
      </c>
      <c r="R223" s="131">
        <f>Q223*H223</f>
        <v>2.07E-2</v>
      </c>
      <c r="S223" s="131">
        <v>0</v>
      </c>
      <c r="T223" s="132">
        <f>S223*H223</f>
        <v>0</v>
      </c>
      <c r="AR223" s="88" t="s">
        <v>199</v>
      </c>
      <c r="AT223" s="88" t="s">
        <v>132</v>
      </c>
      <c r="AU223" s="88" t="s">
        <v>82</v>
      </c>
      <c r="AY223" s="5" t="s">
        <v>130</v>
      </c>
      <c r="BE223" s="133">
        <f>IF(N223="základní",J223,0)</f>
        <v>0</v>
      </c>
      <c r="BF223" s="133">
        <f>IF(N223="snížená",J223,0)</f>
        <v>0</v>
      </c>
      <c r="BG223" s="133">
        <f>IF(N223="zákl. přenesená",J223,0)</f>
        <v>0</v>
      </c>
      <c r="BH223" s="133">
        <f>IF(N223="sníž. přenesená",J223,0)</f>
        <v>0</v>
      </c>
      <c r="BI223" s="133">
        <f>IF(N223="nulová",J223,0)</f>
        <v>0</v>
      </c>
      <c r="BJ223" s="5" t="s">
        <v>80</v>
      </c>
      <c r="BK223" s="133">
        <f>ROUND(I223*H223,2)</f>
        <v>0</v>
      </c>
      <c r="BL223" s="5" t="s">
        <v>199</v>
      </c>
      <c r="BM223" s="88" t="s">
        <v>418</v>
      </c>
    </row>
    <row r="224" spans="2:65" s="17" customFormat="1" ht="21.75" customHeight="1">
      <c r="B224" s="16"/>
      <c r="C224" s="122" t="s">
        <v>419</v>
      </c>
      <c r="D224" s="122" t="s">
        <v>132</v>
      </c>
      <c r="E224" s="123" t="s">
        <v>420</v>
      </c>
      <c r="F224" s="124" t="s">
        <v>421</v>
      </c>
      <c r="G224" s="125" t="s">
        <v>168</v>
      </c>
      <c r="H224" s="126">
        <v>69</v>
      </c>
      <c r="I224" s="1">
        <v>0</v>
      </c>
      <c r="J224" s="128">
        <f>ROUND(I224*H224,2)</f>
        <v>0</v>
      </c>
      <c r="K224" s="124" t="s">
        <v>136</v>
      </c>
      <c r="L224" s="16"/>
      <c r="M224" s="129" t="s">
        <v>1</v>
      </c>
      <c r="N224" s="130" t="s">
        <v>38</v>
      </c>
      <c r="O224" s="131">
        <v>0.192</v>
      </c>
      <c r="P224" s="131">
        <f>O224*H224</f>
        <v>13.248000000000001</v>
      </c>
      <c r="Q224" s="131">
        <v>4.5500000000000002E-3</v>
      </c>
      <c r="R224" s="131">
        <f>Q224*H224</f>
        <v>0.31395000000000001</v>
      </c>
      <c r="S224" s="131">
        <v>0</v>
      </c>
      <c r="T224" s="132">
        <f>S224*H224</f>
        <v>0</v>
      </c>
      <c r="AR224" s="88" t="s">
        <v>199</v>
      </c>
      <c r="AT224" s="88" t="s">
        <v>132</v>
      </c>
      <c r="AU224" s="88" t="s">
        <v>82</v>
      </c>
      <c r="AY224" s="5" t="s">
        <v>130</v>
      </c>
      <c r="BE224" s="133">
        <f>IF(N224="základní",J224,0)</f>
        <v>0</v>
      </c>
      <c r="BF224" s="133">
        <f>IF(N224="snížená",J224,0)</f>
        <v>0</v>
      </c>
      <c r="BG224" s="133">
        <f>IF(N224="zákl. přenesená",J224,0)</f>
        <v>0</v>
      </c>
      <c r="BH224" s="133">
        <f>IF(N224="sníž. přenesená",J224,0)</f>
        <v>0</v>
      </c>
      <c r="BI224" s="133">
        <f>IF(N224="nulová",J224,0)</f>
        <v>0</v>
      </c>
      <c r="BJ224" s="5" t="s">
        <v>80</v>
      </c>
      <c r="BK224" s="133">
        <f>ROUND(I224*H224,2)</f>
        <v>0</v>
      </c>
      <c r="BL224" s="5" t="s">
        <v>199</v>
      </c>
      <c r="BM224" s="88" t="s">
        <v>422</v>
      </c>
    </row>
    <row r="225" spans="2:65" s="17" customFormat="1" ht="24.25" customHeight="1">
      <c r="B225" s="16"/>
      <c r="C225" s="122" t="s">
        <v>423</v>
      </c>
      <c r="D225" s="122" t="s">
        <v>132</v>
      </c>
      <c r="E225" s="123" t="s">
        <v>424</v>
      </c>
      <c r="F225" s="124" t="s">
        <v>425</v>
      </c>
      <c r="G225" s="125" t="s">
        <v>177</v>
      </c>
      <c r="H225" s="126">
        <v>3.6</v>
      </c>
      <c r="I225" s="1">
        <v>0</v>
      </c>
      <c r="J225" s="128">
        <f>ROUND(I225*H225,2)</f>
        <v>0</v>
      </c>
      <c r="K225" s="124" t="s">
        <v>136</v>
      </c>
      <c r="L225" s="16"/>
      <c r="M225" s="129" t="s">
        <v>1</v>
      </c>
      <c r="N225" s="130" t="s">
        <v>38</v>
      </c>
      <c r="O225" s="131">
        <v>7.0000000000000007E-2</v>
      </c>
      <c r="P225" s="131">
        <f>O225*H225</f>
        <v>0.25200000000000006</v>
      </c>
      <c r="Q225" s="131">
        <v>2.0000000000000001E-4</v>
      </c>
      <c r="R225" s="131">
        <f>Q225*H225</f>
        <v>7.2000000000000005E-4</v>
      </c>
      <c r="S225" s="131">
        <v>0</v>
      </c>
      <c r="T225" s="132">
        <f>S225*H225</f>
        <v>0</v>
      </c>
      <c r="AR225" s="88" t="s">
        <v>199</v>
      </c>
      <c r="AT225" s="88" t="s">
        <v>132</v>
      </c>
      <c r="AU225" s="88" t="s">
        <v>82</v>
      </c>
      <c r="AY225" s="5" t="s">
        <v>130</v>
      </c>
      <c r="BE225" s="133">
        <f>IF(N225="základní",J225,0)</f>
        <v>0</v>
      </c>
      <c r="BF225" s="133">
        <f>IF(N225="snížená",J225,0)</f>
        <v>0</v>
      </c>
      <c r="BG225" s="133">
        <f>IF(N225="zákl. přenesená",J225,0)</f>
        <v>0</v>
      </c>
      <c r="BH225" s="133">
        <f>IF(N225="sníž. přenesená",J225,0)</f>
        <v>0</v>
      </c>
      <c r="BI225" s="133">
        <f>IF(N225="nulová",J225,0)</f>
        <v>0</v>
      </c>
      <c r="BJ225" s="5" t="s">
        <v>80</v>
      </c>
      <c r="BK225" s="133">
        <f>ROUND(I225*H225,2)</f>
        <v>0</v>
      </c>
      <c r="BL225" s="5" t="s">
        <v>199</v>
      </c>
      <c r="BM225" s="88" t="s">
        <v>426</v>
      </c>
    </row>
    <row r="226" spans="2:65" s="135" customFormat="1" ht="10">
      <c r="B226" s="134"/>
      <c r="D226" s="136" t="s">
        <v>149</v>
      </c>
      <c r="E226" s="141" t="s">
        <v>1</v>
      </c>
      <c r="F226" s="137" t="s">
        <v>427</v>
      </c>
      <c r="H226" s="138">
        <v>3.6</v>
      </c>
      <c r="I226" s="152"/>
      <c r="L226" s="134"/>
      <c r="M226" s="139"/>
      <c r="T226" s="140"/>
      <c r="AT226" s="141" t="s">
        <v>149</v>
      </c>
      <c r="AU226" s="141" t="s">
        <v>82</v>
      </c>
      <c r="AV226" s="135" t="s">
        <v>82</v>
      </c>
      <c r="AW226" s="135" t="s">
        <v>29</v>
      </c>
      <c r="AX226" s="135" t="s">
        <v>80</v>
      </c>
      <c r="AY226" s="141" t="s">
        <v>130</v>
      </c>
    </row>
    <row r="227" spans="2:65" s="17" customFormat="1" ht="21.75" customHeight="1">
      <c r="B227" s="16"/>
      <c r="C227" s="142" t="s">
        <v>428</v>
      </c>
      <c r="D227" s="142" t="s">
        <v>222</v>
      </c>
      <c r="E227" s="143" t="s">
        <v>429</v>
      </c>
      <c r="F227" s="144" t="s">
        <v>430</v>
      </c>
      <c r="G227" s="145" t="s">
        <v>177</v>
      </c>
      <c r="H227" s="146">
        <v>3.96</v>
      </c>
      <c r="I227" s="2">
        <v>0</v>
      </c>
      <c r="J227" s="147">
        <f>ROUND(I227*H227,2)</f>
        <v>0</v>
      </c>
      <c r="K227" s="144" t="s">
        <v>136</v>
      </c>
      <c r="L227" s="148"/>
      <c r="M227" s="149" t="s">
        <v>1</v>
      </c>
      <c r="N227" s="150" t="s">
        <v>38</v>
      </c>
      <c r="O227" s="131">
        <v>0</v>
      </c>
      <c r="P227" s="131">
        <f>O227*H227</f>
        <v>0</v>
      </c>
      <c r="Q227" s="131">
        <v>2.5999999999999998E-4</v>
      </c>
      <c r="R227" s="131">
        <f>Q227*H227</f>
        <v>1.0295999999999999E-3</v>
      </c>
      <c r="S227" s="131">
        <v>0</v>
      </c>
      <c r="T227" s="132">
        <f>S227*H227</f>
        <v>0</v>
      </c>
      <c r="AR227" s="88" t="s">
        <v>267</v>
      </c>
      <c r="AT227" s="88" t="s">
        <v>222</v>
      </c>
      <c r="AU227" s="88" t="s">
        <v>82</v>
      </c>
      <c r="AY227" s="5" t="s">
        <v>130</v>
      </c>
      <c r="BE227" s="133">
        <f>IF(N227="základní",J227,0)</f>
        <v>0</v>
      </c>
      <c r="BF227" s="133">
        <f>IF(N227="snížená",J227,0)</f>
        <v>0</v>
      </c>
      <c r="BG227" s="133">
        <f>IF(N227="zákl. přenesená",J227,0)</f>
        <v>0</v>
      </c>
      <c r="BH227" s="133">
        <f>IF(N227="sníž. přenesená",J227,0)</f>
        <v>0</v>
      </c>
      <c r="BI227" s="133">
        <f>IF(N227="nulová",J227,0)</f>
        <v>0</v>
      </c>
      <c r="BJ227" s="5" t="s">
        <v>80</v>
      </c>
      <c r="BK227" s="133">
        <f>ROUND(I227*H227,2)</f>
        <v>0</v>
      </c>
      <c r="BL227" s="5" t="s">
        <v>199</v>
      </c>
      <c r="BM227" s="88" t="s">
        <v>431</v>
      </c>
    </row>
    <row r="228" spans="2:65" s="135" customFormat="1" ht="10">
      <c r="B228" s="134"/>
      <c r="D228" s="136" t="s">
        <v>149</v>
      </c>
      <c r="F228" s="137" t="s">
        <v>432</v>
      </c>
      <c r="H228" s="138">
        <v>3.96</v>
      </c>
      <c r="I228" s="152"/>
      <c r="L228" s="134"/>
      <c r="M228" s="139"/>
      <c r="T228" s="140"/>
      <c r="AT228" s="141" t="s">
        <v>149</v>
      </c>
      <c r="AU228" s="141" t="s">
        <v>82</v>
      </c>
      <c r="AV228" s="135" t="s">
        <v>82</v>
      </c>
      <c r="AW228" s="135" t="s">
        <v>3</v>
      </c>
      <c r="AX228" s="135" t="s">
        <v>80</v>
      </c>
      <c r="AY228" s="141" t="s">
        <v>130</v>
      </c>
    </row>
    <row r="229" spans="2:65" s="17" customFormat="1" ht="24.25" customHeight="1">
      <c r="B229" s="16"/>
      <c r="C229" s="122" t="s">
        <v>433</v>
      </c>
      <c r="D229" s="122" t="s">
        <v>132</v>
      </c>
      <c r="E229" s="123" t="s">
        <v>434</v>
      </c>
      <c r="F229" s="124" t="s">
        <v>435</v>
      </c>
      <c r="G229" s="125" t="s">
        <v>168</v>
      </c>
      <c r="H229" s="126">
        <v>69</v>
      </c>
      <c r="I229" s="1">
        <v>0</v>
      </c>
      <c r="J229" s="128">
        <f>ROUND(I229*H229,2)</f>
        <v>0</v>
      </c>
      <c r="K229" s="124" t="s">
        <v>136</v>
      </c>
      <c r="L229" s="16"/>
      <c r="M229" s="129" t="s">
        <v>1</v>
      </c>
      <c r="N229" s="130" t="s">
        <v>38</v>
      </c>
      <c r="O229" s="131">
        <v>0.61</v>
      </c>
      <c r="P229" s="131">
        <f>O229*H229</f>
        <v>42.089999999999996</v>
      </c>
      <c r="Q229" s="131">
        <v>6.3E-3</v>
      </c>
      <c r="R229" s="131">
        <f>Q229*H229</f>
        <v>0.43469999999999998</v>
      </c>
      <c r="S229" s="131">
        <v>0</v>
      </c>
      <c r="T229" s="132">
        <f>S229*H229</f>
        <v>0</v>
      </c>
      <c r="AR229" s="88" t="s">
        <v>199</v>
      </c>
      <c r="AT229" s="88" t="s">
        <v>132</v>
      </c>
      <c r="AU229" s="88" t="s">
        <v>82</v>
      </c>
      <c r="AY229" s="5" t="s">
        <v>130</v>
      </c>
      <c r="BE229" s="133">
        <f>IF(N229="základní",J229,0)</f>
        <v>0</v>
      </c>
      <c r="BF229" s="133">
        <f>IF(N229="snížená",J229,0)</f>
        <v>0</v>
      </c>
      <c r="BG229" s="133">
        <f>IF(N229="zákl. přenesená",J229,0)</f>
        <v>0</v>
      </c>
      <c r="BH229" s="133">
        <f>IF(N229="sníž. přenesená",J229,0)</f>
        <v>0</v>
      </c>
      <c r="BI229" s="133">
        <f>IF(N229="nulová",J229,0)</f>
        <v>0</v>
      </c>
      <c r="BJ229" s="5" t="s">
        <v>80</v>
      </c>
      <c r="BK229" s="133">
        <f>ROUND(I229*H229,2)</f>
        <v>0</v>
      </c>
      <c r="BL229" s="5" t="s">
        <v>199</v>
      </c>
      <c r="BM229" s="88" t="s">
        <v>436</v>
      </c>
    </row>
    <row r="230" spans="2:65" s="135" customFormat="1" ht="10">
      <c r="B230" s="134"/>
      <c r="D230" s="136" t="s">
        <v>149</v>
      </c>
      <c r="E230" s="141" t="s">
        <v>1</v>
      </c>
      <c r="F230" s="137" t="s">
        <v>437</v>
      </c>
      <c r="H230" s="138">
        <v>13</v>
      </c>
      <c r="I230" s="152"/>
      <c r="L230" s="134"/>
      <c r="M230" s="139"/>
      <c r="T230" s="140"/>
      <c r="AT230" s="141" t="s">
        <v>149</v>
      </c>
      <c r="AU230" s="141" t="s">
        <v>82</v>
      </c>
      <c r="AV230" s="135" t="s">
        <v>82</v>
      </c>
      <c r="AW230" s="135" t="s">
        <v>29</v>
      </c>
      <c r="AX230" s="135" t="s">
        <v>73</v>
      </c>
      <c r="AY230" s="141" t="s">
        <v>130</v>
      </c>
    </row>
    <row r="231" spans="2:65" s="135" customFormat="1" ht="10">
      <c r="B231" s="134"/>
      <c r="D231" s="136" t="s">
        <v>149</v>
      </c>
      <c r="E231" s="141" t="s">
        <v>1</v>
      </c>
      <c r="F231" s="137" t="s">
        <v>438</v>
      </c>
      <c r="H231" s="138">
        <v>56</v>
      </c>
      <c r="I231" s="152"/>
      <c r="L231" s="134"/>
      <c r="M231" s="139"/>
      <c r="T231" s="140"/>
      <c r="AT231" s="141" t="s">
        <v>149</v>
      </c>
      <c r="AU231" s="141" t="s">
        <v>82</v>
      </c>
      <c r="AV231" s="135" t="s">
        <v>82</v>
      </c>
      <c r="AW231" s="135" t="s">
        <v>29</v>
      </c>
      <c r="AX231" s="135" t="s">
        <v>73</v>
      </c>
      <c r="AY231" s="141" t="s">
        <v>130</v>
      </c>
    </row>
    <row r="232" spans="2:65" s="157" customFormat="1" ht="10">
      <c r="B232" s="156"/>
      <c r="D232" s="136" t="s">
        <v>149</v>
      </c>
      <c r="E232" s="158" t="s">
        <v>1</v>
      </c>
      <c r="F232" s="159" t="s">
        <v>439</v>
      </c>
      <c r="H232" s="160">
        <v>69</v>
      </c>
      <c r="I232" s="161"/>
      <c r="L232" s="156"/>
      <c r="M232" s="162"/>
      <c r="T232" s="163"/>
      <c r="AT232" s="158" t="s">
        <v>149</v>
      </c>
      <c r="AU232" s="158" t="s">
        <v>82</v>
      </c>
      <c r="AV232" s="157" t="s">
        <v>137</v>
      </c>
      <c r="AW232" s="157" t="s">
        <v>29</v>
      </c>
      <c r="AX232" s="157" t="s">
        <v>80</v>
      </c>
      <c r="AY232" s="158" t="s">
        <v>130</v>
      </c>
    </row>
    <row r="233" spans="2:65" s="17" customFormat="1" ht="24.25" customHeight="1">
      <c r="B233" s="16"/>
      <c r="C233" s="142" t="s">
        <v>440</v>
      </c>
      <c r="D233" s="142" t="s">
        <v>222</v>
      </c>
      <c r="E233" s="143" t="s">
        <v>441</v>
      </c>
      <c r="F233" s="144" t="s">
        <v>442</v>
      </c>
      <c r="G233" s="145" t="s">
        <v>168</v>
      </c>
      <c r="H233" s="146">
        <v>79.86</v>
      </c>
      <c r="I233" s="2">
        <v>0</v>
      </c>
      <c r="J233" s="147">
        <f>ROUND(I233*H233,2)</f>
        <v>0</v>
      </c>
      <c r="K233" s="144" t="s">
        <v>1</v>
      </c>
      <c r="L233" s="148"/>
      <c r="M233" s="149" t="s">
        <v>1</v>
      </c>
      <c r="N233" s="150" t="s">
        <v>38</v>
      </c>
      <c r="O233" s="131">
        <v>0</v>
      </c>
      <c r="P233" s="131">
        <f>O233*H233</f>
        <v>0</v>
      </c>
      <c r="Q233" s="131">
        <v>1.7999999999999999E-2</v>
      </c>
      <c r="R233" s="131">
        <f>Q233*H233</f>
        <v>1.4374799999999999</v>
      </c>
      <c r="S233" s="131">
        <v>0</v>
      </c>
      <c r="T233" s="132">
        <f>S233*H233</f>
        <v>0</v>
      </c>
      <c r="AR233" s="88" t="s">
        <v>267</v>
      </c>
      <c r="AT233" s="88" t="s">
        <v>222</v>
      </c>
      <c r="AU233" s="88" t="s">
        <v>82</v>
      </c>
      <c r="AY233" s="5" t="s">
        <v>130</v>
      </c>
      <c r="BE233" s="133">
        <f>IF(N233="základní",J233,0)</f>
        <v>0</v>
      </c>
      <c r="BF233" s="133">
        <f>IF(N233="snížená",J233,0)</f>
        <v>0</v>
      </c>
      <c r="BG233" s="133">
        <f>IF(N233="zákl. přenesená",J233,0)</f>
        <v>0</v>
      </c>
      <c r="BH233" s="133">
        <f>IF(N233="sníž. přenesená",J233,0)</f>
        <v>0</v>
      </c>
      <c r="BI233" s="133">
        <f>IF(N233="nulová",J233,0)</f>
        <v>0</v>
      </c>
      <c r="BJ233" s="5" t="s">
        <v>80</v>
      </c>
      <c r="BK233" s="133">
        <f>ROUND(I233*H233,2)</f>
        <v>0</v>
      </c>
      <c r="BL233" s="5" t="s">
        <v>199</v>
      </c>
      <c r="BM233" s="88" t="s">
        <v>443</v>
      </c>
    </row>
    <row r="234" spans="2:65" s="135" customFormat="1" ht="10">
      <c r="B234" s="134"/>
      <c r="D234" s="136" t="s">
        <v>149</v>
      </c>
      <c r="E234" s="141" t="s">
        <v>1</v>
      </c>
      <c r="F234" s="137" t="s">
        <v>444</v>
      </c>
      <c r="H234" s="138">
        <v>72.599999999999994</v>
      </c>
      <c r="I234" s="152"/>
      <c r="L234" s="134"/>
      <c r="M234" s="139"/>
      <c r="T234" s="140"/>
      <c r="AT234" s="141" t="s">
        <v>149</v>
      </c>
      <c r="AU234" s="141" t="s">
        <v>82</v>
      </c>
      <c r="AV234" s="135" t="s">
        <v>82</v>
      </c>
      <c r="AW234" s="135" t="s">
        <v>29</v>
      </c>
      <c r="AX234" s="135" t="s">
        <v>80</v>
      </c>
      <c r="AY234" s="141" t="s">
        <v>130</v>
      </c>
    </row>
    <row r="235" spans="2:65" s="135" customFormat="1" ht="10">
      <c r="B235" s="134"/>
      <c r="D235" s="136" t="s">
        <v>149</v>
      </c>
      <c r="F235" s="137" t="s">
        <v>445</v>
      </c>
      <c r="H235" s="138">
        <v>79.86</v>
      </c>
      <c r="I235" s="152"/>
      <c r="L235" s="134"/>
      <c r="M235" s="139"/>
      <c r="T235" s="140"/>
      <c r="AT235" s="141" t="s">
        <v>149</v>
      </c>
      <c r="AU235" s="141" t="s">
        <v>82</v>
      </c>
      <c r="AV235" s="135" t="s">
        <v>82</v>
      </c>
      <c r="AW235" s="135" t="s">
        <v>3</v>
      </c>
      <c r="AX235" s="135" t="s">
        <v>80</v>
      </c>
      <c r="AY235" s="141" t="s">
        <v>130</v>
      </c>
    </row>
    <row r="236" spans="2:65" s="17" customFormat="1" ht="24.25" customHeight="1">
      <c r="B236" s="16"/>
      <c r="C236" s="122" t="s">
        <v>446</v>
      </c>
      <c r="D236" s="122" t="s">
        <v>132</v>
      </c>
      <c r="E236" s="123" t="s">
        <v>447</v>
      </c>
      <c r="F236" s="124" t="s">
        <v>448</v>
      </c>
      <c r="G236" s="125" t="s">
        <v>168</v>
      </c>
      <c r="H236" s="126">
        <v>13.2</v>
      </c>
      <c r="I236" s="1">
        <v>0</v>
      </c>
      <c r="J236" s="128">
        <f>ROUND(I236*H236,2)</f>
        <v>0</v>
      </c>
      <c r="K236" s="124" t="s">
        <v>136</v>
      </c>
      <c r="L236" s="16"/>
      <c r="M236" s="129" t="s">
        <v>1</v>
      </c>
      <c r="N236" s="130" t="s">
        <v>38</v>
      </c>
      <c r="O236" s="131">
        <v>0.16600000000000001</v>
      </c>
      <c r="P236" s="131">
        <f>O236*H236</f>
        <v>2.1911999999999998</v>
      </c>
      <c r="Q236" s="131">
        <v>0</v>
      </c>
      <c r="R236" s="131">
        <f>Q236*H236</f>
        <v>0</v>
      </c>
      <c r="S236" s="131">
        <v>0</v>
      </c>
      <c r="T236" s="132">
        <f>S236*H236</f>
        <v>0</v>
      </c>
      <c r="AR236" s="88" t="s">
        <v>199</v>
      </c>
      <c r="AT236" s="88" t="s">
        <v>132</v>
      </c>
      <c r="AU236" s="88" t="s">
        <v>82</v>
      </c>
      <c r="AY236" s="5" t="s">
        <v>130</v>
      </c>
      <c r="BE236" s="133">
        <f>IF(N236="základní",J236,0)</f>
        <v>0</v>
      </c>
      <c r="BF236" s="133">
        <f>IF(N236="snížená",J236,0)</f>
        <v>0</v>
      </c>
      <c r="BG236" s="133">
        <f>IF(N236="zákl. přenesená",J236,0)</f>
        <v>0</v>
      </c>
      <c r="BH236" s="133">
        <f>IF(N236="sníž. přenesená",J236,0)</f>
        <v>0</v>
      </c>
      <c r="BI236" s="133">
        <f>IF(N236="nulová",J236,0)</f>
        <v>0</v>
      </c>
      <c r="BJ236" s="5" t="s">
        <v>80</v>
      </c>
      <c r="BK236" s="133">
        <f>ROUND(I236*H236,2)</f>
        <v>0</v>
      </c>
      <c r="BL236" s="5" t="s">
        <v>199</v>
      </c>
      <c r="BM236" s="88" t="s">
        <v>449</v>
      </c>
    </row>
    <row r="237" spans="2:65" s="135" customFormat="1" ht="10">
      <c r="B237" s="134"/>
      <c r="D237" s="136" t="s">
        <v>149</v>
      </c>
      <c r="E237" s="141" t="s">
        <v>1</v>
      </c>
      <c r="F237" s="137" t="s">
        <v>450</v>
      </c>
      <c r="H237" s="138">
        <v>13.2</v>
      </c>
      <c r="I237" s="152"/>
      <c r="L237" s="134"/>
      <c r="M237" s="139"/>
      <c r="T237" s="140"/>
      <c r="AT237" s="141" t="s">
        <v>149</v>
      </c>
      <c r="AU237" s="141" t="s">
        <v>82</v>
      </c>
      <c r="AV237" s="135" t="s">
        <v>82</v>
      </c>
      <c r="AW237" s="135" t="s">
        <v>29</v>
      </c>
      <c r="AX237" s="135" t="s">
        <v>80</v>
      </c>
      <c r="AY237" s="141" t="s">
        <v>130</v>
      </c>
    </row>
    <row r="238" spans="2:65" s="17" customFormat="1" ht="24.25" customHeight="1">
      <c r="B238" s="16"/>
      <c r="C238" s="122" t="s">
        <v>451</v>
      </c>
      <c r="D238" s="122" t="s">
        <v>132</v>
      </c>
      <c r="E238" s="123" t="s">
        <v>452</v>
      </c>
      <c r="F238" s="124" t="s">
        <v>453</v>
      </c>
      <c r="G238" s="125" t="s">
        <v>168</v>
      </c>
      <c r="H238" s="126">
        <v>72.8</v>
      </c>
      <c r="I238" s="1">
        <v>0</v>
      </c>
      <c r="J238" s="128">
        <f>ROUND(I238*H238,2)</f>
        <v>0</v>
      </c>
      <c r="K238" s="124" t="s">
        <v>136</v>
      </c>
      <c r="L238" s="16"/>
      <c r="M238" s="129" t="s">
        <v>1</v>
      </c>
      <c r="N238" s="130" t="s">
        <v>38</v>
      </c>
      <c r="O238" s="131">
        <v>0.1</v>
      </c>
      <c r="P238" s="131">
        <f>O238*H238</f>
        <v>7.28</v>
      </c>
      <c r="Q238" s="131">
        <v>0</v>
      </c>
      <c r="R238" s="131">
        <f>Q238*H238</f>
        <v>0</v>
      </c>
      <c r="S238" s="131">
        <v>0</v>
      </c>
      <c r="T238" s="132">
        <f>S238*H238</f>
        <v>0</v>
      </c>
      <c r="AR238" s="88" t="s">
        <v>199</v>
      </c>
      <c r="AT238" s="88" t="s">
        <v>132</v>
      </c>
      <c r="AU238" s="88" t="s">
        <v>82</v>
      </c>
      <c r="AY238" s="5" t="s">
        <v>130</v>
      </c>
      <c r="BE238" s="133">
        <f>IF(N238="základní",J238,0)</f>
        <v>0</v>
      </c>
      <c r="BF238" s="133">
        <f>IF(N238="snížená",J238,0)</f>
        <v>0</v>
      </c>
      <c r="BG238" s="133">
        <f>IF(N238="zákl. přenesená",J238,0)</f>
        <v>0</v>
      </c>
      <c r="BH238" s="133">
        <f>IF(N238="sníž. přenesená",J238,0)</f>
        <v>0</v>
      </c>
      <c r="BI238" s="133">
        <f>IF(N238="nulová",J238,0)</f>
        <v>0</v>
      </c>
      <c r="BJ238" s="5" t="s">
        <v>80</v>
      </c>
      <c r="BK238" s="133">
        <f>ROUND(I238*H238,2)</f>
        <v>0</v>
      </c>
      <c r="BL238" s="5" t="s">
        <v>199</v>
      </c>
      <c r="BM238" s="88" t="s">
        <v>454</v>
      </c>
    </row>
    <row r="239" spans="2:65" s="135" customFormat="1" ht="10">
      <c r="B239" s="134"/>
      <c r="D239" s="136" t="s">
        <v>149</v>
      </c>
      <c r="E239" s="141" t="s">
        <v>1</v>
      </c>
      <c r="F239" s="137" t="s">
        <v>455</v>
      </c>
      <c r="H239" s="138">
        <v>72.8</v>
      </c>
      <c r="I239" s="152"/>
      <c r="L239" s="134"/>
      <c r="M239" s="139"/>
      <c r="T239" s="140"/>
      <c r="AT239" s="141" t="s">
        <v>149</v>
      </c>
      <c r="AU239" s="141" t="s">
        <v>82</v>
      </c>
      <c r="AV239" s="135" t="s">
        <v>82</v>
      </c>
      <c r="AW239" s="135" t="s">
        <v>29</v>
      </c>
      <c r="AX239" s="135" t="s">
        <v>80</v>
      </c>
      <c r="AY239" s="141" t="s">
        <v>130</v>
      </c>
    </row>
    <row r="240" spans="2:65" s="17" customFormat="1" ht="24.25" customHeight="1">
      <c r="B240" s="16"/>
      <c r="C240" s="122" t="s">
        <v>456</v>
      </c>
      <c r="D240" s="122" t="s">
        <v>132</v>
      </c>
      <c r="E240" s="123" t="s">
        <v>457</v>
      </c>
      <c r="F240" s="124" t="s">
        <v>458</v>
      </c>
      <c r="G240" s="125" t="s">
        <v>168</v>
      </c>
      <c r="H240" s="126">
        <v>13</v>
      </c>
      <c r="I240" s="1">
        <v>0</v>
      </c>
      <c r="J240" s="128">
        <f>ROUND(I240*H240,2)</f>
        <v>0</v>
      </c>
      <c r="K240" s="124" t="s">
        <v>136</v>
      </c>
      <c r="L240" s="16"/>
      <c r="M240" s="129" t="s">
        <v>1</v>
      </c>
      <c r="N240" s="130" t="s">
        <v>38</v>
      </c>
      <c r="O240" s="131">
        <v>0.27800000000000002</v>
      </c>
      <c r="P240" s="131">
        <f>O240*H240</f>
        <v>3.6140000000000003</v>
      </c>
      <c r="Q240" s="131">
        <v>1.5E-3</v>
      </c>
      <c r="R240" s="131">
        <f>Q240*H240</f>
        <v>1.95E-2</v>
      </c>
      <c r="S240" s="131">
        <v>0</v>
      </c>
      <c r="T240" s="132">
        <f>S240*H240</f>
        <v>0</v>
      </c>
      <c r="AR240" s="88" t="s">
        <v>199</v>
      </c>
      <c r="AT240" s="88" t="s">
        <v>132</v>
      </c>
      <c r="AU240" s="88" t="s">
        <v>82</v>
      </c>
      <c r="AY240" s="5" t="s">
        <v>130</v>
      </c>
      <c r="BE240" s="133">
        <f>IF(N240="základní",J240,0)</f>
        <v>0</v>
      </c>
      <c r="BF240" s="133">
        <f>IF(N240="snížená",J240,0)</f>
        <v>0</v>
      </c>
      <c r="BG240" s="133">
        <f>IF(N240="zákl. přenesená",J240,0)</f>
        <v>0</v>
      </c>
      <c r="BH240" s="133">
        <f>IF(N240="sníž. přenesená",J240,0)</f>
        <v>0</v>
      </c>
      <c r="BI240" s="133">
        <f>IF(N240="nulová",J240,0)</f>
        <v>0</v>
      </c>
      <c r="BJ240" s="5" t="s">
        <v>80</v>
      </c>
      <c r="BK240" s="133">
        <f>ROUND(I240*H240,2)</f>
        <v>0</v>
      </c>
      <c r="BL240" s="5" t="s">
        <v>199</v>
      </c>
      <c r="BM240" s="88" t="s">
        <v>459</v>
      </c>
    </row>
    <row r="241" spans="2:65" s="17" customFormat="1" ht="21.75" customHeight="1">
      <c r="B241" s="16"/>
      <c r="C241" s="122" t="s">
        <v>460</v>
      </c>
      <c r="D241" s="122" t="s">
        <v>132</v>
      </c>
      <c r="E241" s="123" t="s">
        <v>461</v>
      </c>
      <c r="F241" s="124" t="s">
        <v>462</v>
      </c>
      <c r="G241" s="125" t="s">
        <v>177</v>
      </c>
      <c r="H241" s="126">
        <v>38.9</v>
      </c>
      <c r="I241" s="1">
        <v>0</v>
      </c>
      <c r="J241" s="128">
        <f>ROUND(I241*H241,2)</f>
        <v>0</v>
      </c>
      <c r="K241" s="124" t="s">
        <v>136</v>
      </c>
      <c r="L241" s="16"/>
      <c r="M241" s="129" t="s">
        <v>1</v>
      </c>
      <c r="N241" s="130" t="s">
        <v>38</v>
      </c>
      <c r="O241" s="131">
        <v>0.185</v>
      </c>
      <c r="P241" s="131">
        <f>O241*H241</f>
        <v>7.1964999999999995</v>
      </c>
      <c r="Q241" s="131">
        <v>0</v>
      </c>
      <c r="R241" s="131">
        <f>Q241*H241</f>
        <v>0</v>
      </c>
      <c r="S241" s="131">
        <v>0</v>
      </c>
      <c r="T241" s="132">
        <f>S241*H241</f>
        <v>0</v>
      </c>
      <c r="AR241" s="88" t="s">
        <v>199</v>
      </c>
      <c r="AT241" s="88" t="s">
        <v>132</v>
      </c>
      <c r="AU241" s="88" t="s">
        <v>82</v>
      </c>
      <c r="AY241" s="5" t="s">
        <v>130</v>
      </c>
      <c r="BE241" s="133">
        <f>IF(N241="základní",J241,0)</f>
        <v>0</v>
      </c>
      <c r="BF241" s="133">
        <f>IF(N241="snížená",J241,0)</f>
        <v>0</v>
      </c>
      <c r="BG241" s="133">
        <f>IF(N241="zákl. přenesená",J241,0)</f>
        <v>0</v>
      </c>
      <c r="BH241" s="133">
        <f>IF(N241="sníž. přenesená",J241,0)</f>
        <v>0</v>
      </c>
      <c r="BI241" s="133">
        <f>IF(N241="nulová",J241,0)</f>
        <v>0</v>
      </c>
      <c r="BJ241" s="5" t="s">
        <v>80</v>
      </c>
      <c r="BK241" s="133">
        <f>ROUND(I241*H241,2)</f>
        <v>0</v>
      </c>
      <c r="BL241" s="5" t="s">
        <v>199</v>
      </c>
      <c r="BM241" s="88" t="s">
        <v>463</v>
      </c>
    </row>
    <row r="242" spans="2:65" s="17" customFormat="1" ht="24.25" customHeight="1">
      <c r="B242" s="16"/>
      <c r="C242" s="122" t="s">
        <v>464</v>
      </c>
      <c r="D242" s="122" t="s">
        <v>132</v>
      </c>
      <c r="E242" s="123" t="s">
        <v>465</v>
      </c>
      <c r="F242" s="124" t="s">
        <v>466</v>
      </c>
      <c r="G242" s="125" t="s">
        <v>334</v>
      </c>
      <c r="H242" s="126">
        <v>1064.1849999999999</v>
      </c>
      <c r="I242" s="1">
        <v>0</v>
      </c>
      <c r="J242" s="128">
        <f>ROUND(I242*H242,2)</f>
        <v>0</v>
      </c>
      <c r="K242" s="124" t="s">
        <v>136</v>
      </c>
      <c r="L242" s="16"/>
      <c r="M242" s="129" t="s">
        <v>1</v>
      </c>
      <c r="N242" s="130" t="s">
        <v>38</v>
      </c>
      <c r="O242" s="131">
        <v>0</v>
      </c>
      <c r="P242" s="131">
        <f>O242*H242</f>
        <v>0</v>
      </c>
      <c r="Q242" s="131">
        <v>0</v>
      </c>
      <c r="R242" s="131">
        <f>Q242*H242</f>
        <v>0</v>
      </c>
      <c r="S242" s="131">
        <v>0</v>
      </c>
      <c r="T242" s="132">
        <f>S242*H242</f>
        <v>0</v>
      </c>
      <c r="AR242" s="88" t="s">
        <v>199</v>
      </c>
      <c r="AT242" s="88" t="s">
        <v>132</v>
      </c>
      <c r="AU242" s="88" t="s">
        <v>82</v>
      </c>
      <c r="AY242" s="5" t="s">
        <v>130</v>
      </c>
      <c r="BE242" s="133">
        <f>IF(N242="základní",J242,0)</f>
        <v>0</v>
      </c>
      <c r="BF242" s="133">
        <f>IF(N242="snížená",J242,0)</f>
        <v>0</v>
      </c>
      <c r="BG242" s="133">
        <f>IF(N242="zákl. přenesená",J242,0)</f>
        <v>0</v>
      </c>
      <c r="BH242" s="133">
        <f>IF(N242="sníž. přenesená",J242,0)</f>
        <v>0</v>
      </c>
      <c r="BI242" s="133">
        <f>IF(N242="nulová",J242,0)</f>
        <v>0</v>
      </c>
      <c r="BJ242" s="5" t="s">
        <v>80</v>
      </c>
      <c r="BK242" s="133">
        <f>ROUND(I242*H242,2)</f>
        <v>0</v>
      </c>
      <c r="BL242" s="5" t="s">
        <v>199</v>
      </c>
      <c r="BM242" s="88" t="s">
        <v>467</v>
      </c>
    </row>
    <row r="243" spans="2:65" s="111" customFormat="1" ht="22.9" customHeight="1">
      <c r="B243" s="110"/>
      <c r="D243" s="112" t="s">
        <v>72</v>
      </c>
      <c r="E243" s="120" t="s">
        <v>468</v>
      </c>
      <c r="F243" s="120" t="s">
        <v>469</v>
      </c>
      <c r="I243" s="151"/>
      <c r="J243" s="121">
        <f>BK243</f>
        <v>0</v>
      </c>
      <c r="L243" s="110"/>
      <c r="M243" s="115"/>
      <c r="P243" s="116">
        <f>SUM(P244:P255)</f>
        <v>111.32347999999999</v>
      </c>
      <c r="R243" s="116">
        <f>SUM(R244:R255)</f>
        <v>1.4357194400000002</v>
      </c>
      <c r="T243" s="117">
        <f>SUM(T244:T255)</f>
        <v>0.38750000000000001</v>
      </c>
      <c r="AR243" s="112" t="s">
        <v>82</v>
      </c>
      <c r="AT243" s="118" t="s">
        <v>72</v>
      </c>
      <c r="AU243" s="118" t="s">
        <v>80</v>
      </c>
      <c r="AY243" s="112" t="s">
        <v>130</v>
      </c>
      <c r="BK243" s="119">
        <f>SUM(BK244:BK255)</f>
        <v>0</v>
      </c>
    </row>
    <row r="244" spans="2:65" s="17" customFormat="1" ht="16.5" customHeight="1">
      <c r="B244" s="16"/>
      <c r="C244" s="122" t="s">
        <v>470</v>
      </c>
      <c r="D244" s="122" t="s">
        <v>132</v>
      </c>
      <c r="E244" s="123" t="s">
        <v>471</v>
      </c>
      <c r="F244" s="124" t="s">
        <v>472</v>
      </c>
      <c r="G244" s="125" t="s">
        <v>168</v>
      </c>
      <c r="H244" s="126">
        <v>134.68</v>
      </c>
      <c r="I244" s="1">
        <v>0</v>
      </c>
      <c r="J244" s="128">
        <f>ROUND(I244*H244,2)</f>
        <v>0</v>
      </c>
      <c r="K244" s="124" t="s">
        <v>136</v>
      </c>
      <c r="L244" s="16"/>
      <c r="M244" s="129" t="s">
        <v>1</v>
      </c>
      <c r="N244" s="130" t="s">
        <v>38</v>
      </c>
      <c r="O244" s="131">
        <v>2.4E-2</v>
      </c>
      <c r="P244" s="131">
        <f>O244*H244</f>
        <v>3.2323200000000001</v>
      </c>
      <c r="Q244" s="131">
        <v>0</v>
      </c>
      <c r="R244" s="131">
        <f>Q244*H244</f>
        <v>0</v>
      </c>
      <c r="S244" s="131">
        <v>0</v>
      </c>
      <c r="T244" s="132">
        <f>S244*H244</f>
        <v>0</v>
      </c>
      <c r="AR244" s="88" t="s">
        <v>199</v>
      </c>
      <c r="AT244" s="88" t="s">
        <v>132</v>
      </c>
      <c r="AU244" s="88" t="s">
        <v>82</v>
      </c>
      <c r="AY244" s="5" t="s">
        <v>130</v>
      </c>
      <c r="BE244" s="133">
        <f>IF(N244="základní",J244,0)</f>
        <v>0</v>
      </c>
      <c r="BF244" s="133">
        <f>IF(N244="snížená",J244,0)</f>
        <v>0</v>
      </c>
      <c r="BG244" s="133">
        <f>IF(N244="zákl. přenesená",J244,0)</f>
        <v>0</v>
      </c>
      <c r="BH244" s="133">
        <f>IF(N244="sníž. přenesená",J244,0)</f>
        <v>0</v>
      </c>
      <c r="BI244" s="133">
        <f>IF(N244="nulová",J244,0)</f>
        <v>0</v>
      </c>
      <c r="BJ244" s="5" t="s">
        <v>80</v>
      </c>
      <c r="BK244" s="133">
        <f>ROUND(I244*H244,2)</f>
        <v>0</v>
      </c>
      <c r="BL244" s="5" t="s">
        <v>199</v>
      </c>
      <c r="BM244" s="88" t="s">
        <v>473</v>
      </c>
    </row>
    <row r="245" spans="2:65" s="17" customFormat="1" ht="24.25" customHeight="1">
      <c r="B245" s="16"/>
      <c r="C245" s="122" t="s">
        <v>474</v>
      </c>
      <c r="D245" s="122" t="s">
        <v>132</v>
      </c>
      <c r="E245" s="123" t="s">
        <v>475</v>
      </c>
      <c r="F245" s="124" t="s">
        <v>476</v>
      </c>
      <c r="G245" s="125" t="s">
        <v>168</v>
      </c>
      <c r="H245" s="126">
        <v>134.68</v>
      </c>
      <c r="I245" s="1">
        <v>0</v>
      </c>
      <c r="J245" s="128">
        <f>ROUND(I245*H245,2)</f>
        <v>0</v>
      </c>
      <c r="K245" s="124" t="s">
        <v>136</v>
      </c>
      <c r="L245" s="16"/>
      <c r="M245" s="129" t="s">
        <v>1</v>
      </c>
      <c r="N245" s="130" t="s">
        <v>38</v>
      </c>
      <c r="O245" s="131">
        <v>5.8000000000000003E-2</v>
      </c>
      <c r="P245" s="131">
        <f>O245*H245</f>
        <v>7.811440000000001</v>
      </c>
      <c r="Q245" s="131">
        <v>3.0000000000000001E-5</v>
      </c>
      <c r="R245" s="131">
        <f>Q245*H245</f>
        <v>4.0404000000000004E-3</v>
      </c>
      <c r="S245" s="131">
        <v>0</v>
      </c>
      <c r="T245" s="132">
        <f>S245*H245</f>
        <v>0</v>
      </c>
      <c r="AR245" s="88" t="s">
        <v>199</v>
      </c>
      <c r="AT245" s="88" t="s">
        <v>132</v>
      </c>
      <c r="AU245" s="88" t="s">
        <v>82</v>
      </c>
      <c r="AY245" s="5" t="s">
        <v>130</v>
      </c>
      <c r="BE245" s="133">
        <f>IF(N245="základní",J245,0)</f>
        <v>0</v>
      </c>
      <c r="BF245" s="133">
        <f>IF(N245="snížená",J245,0)</f>
        <v>0</v>
      </c>
      <c r="BG245" s="133">
        <f>IF(N245="zákl. přenesená",J245,0)</f>
        <v>0</v>
      </c>
      <c r="BH245" s="133">
        <f>IF(N245="sníž. přenesená",J245,0)</f>
        <v>0</v>
      </c>
      <c r="BI245" s="133">
        <f>IF(N245="nulová",J245,0)</f>
        <v>0</v>
      </c>
      <c r="BJ245" s="5" t="s">
        <v>80</v>
      </c>
      <c r="BK245" s="133">
        <f>ROUND(I245*H245,2)</f>
        <v>0</v>
      </c>
      <c r="BL245" s="5" t="s">
        <v>199</v>
      </c>
      <c r="BM245" s="88" t="s">
        <v>477</v>
      </c>
    </row>
    <row r="246" spans="2:65" s="17" customFormat="1" ht="24.25" customHeight="1">
      <c r="B246" s="16"/>
      <c r="C246" s="122" t="s">
        <v>478</v>
      </c>
      <c r="D246" s="122" t="s">
        <v>132</v>
      </c>
      <c r="E246" s="123" t="s">
        <v>479</v>
      </c>
      <c r="F246" s="124" t="s">
        <v>480</v>
      </c>
      <c r="G246" s="125" t="s">
        <v>168</v>
      </c>
      <c r="H246" s="126">
        <v>134.68</v>
      </c>
      <c r="I246" s="1">
        <v>0</v>
      </c>
      <c r="J246" s="128">
        <f>ROUND(I246*H246,2)</f>
        <v>0</v>
      </c>
      <c r="K246" s="124" t="s">
        <v>136</v>
      </c>
      <c r="L246" s="16"/>
      <c r="M246" s="129" t="s">
        <v>1</v>
      </c>
      <c r="N246" s="130" t="s">
        <v>38</v>
      </c>
      <c r="O246" s="131">
        <v>0.192</v>
      </c>
      <c r="P246" s="131">
        <f>O246*H246</f>
        <v>25.858560000000001</v>
      </c>
      <c r="Q246" s="131">
        <v>4.5500000000000002E-3</v>
      </c>
      <c r="R246" s="131">
        <f>Q246*H246</f>
        <v>0.61279400000000006</v>
      </c>
      <c r="S246" s="131">
        <v>0</v>
      </c>
      <c r="T246" s="132">
        <f>S246*H246</f>
        <v>0</v>
      </c>
      <c r="AR246" s="88" t="s">
        <v>199</v>
      </c>
      <c r="AT246" s="88" t="s">
        <v>132</v>
      </c>
      <c r="AU246" s="88" t="s">
        <v>82</v>
      </c>
      <c r="AY246" s="5" t="s">
        <v>130</v>
      </c>
      <c r="BE246" s="133">
        <f>IF(N246="základní",J246,0)</f>
        <v>0</v>
      </c>
      <c r="BF246" s="133">
        <f>IF(N246="snížená",J246,0)</f>
        <v>0</v>
      </c>
      <c r="BG246" s="133">
        <f>IF(N246="zákl. přenesená",J246,0)</f>
        <v>0</v>
      </c>
      <c r="BH246" s="133">
        <f>IF(N246="sníž. přenesená",J246,0)</f>
        <v>0</v>
      </c>
      <c r="BI246" s="133">
        <f>IF(N246="nulová",J246,0)</f>
        <v>0</v>
      </c>
      <c r="BJ246" s="5" t="s">
        <v>80</v>
      </c>
      <c r="BK246" s="133">
        <f>ROUND(I246*H246,2)</f>
        <v>0</v>
      </c>
      <c r="BL246" s="5" t="s">
        <v>199</v>
      </c>
      <c r="BM246" s="88" t="s">
        <v>481</v>
      </c>
    </row>
    <row r="247" spans="2:65" s="17" customFormat="1" ht="24.25" customHeight="1">
      <c r="B247" s="16"/>
      <c r="C247" s="122" t="s">
        <v>482</v>
      </c>
      <c r="D247" s="122" t="s">
        <v>132</v>
      </c>
      <c r="E247" s="123" t="s">
        <v>483</v>
      </c>
      <c r="F247" s="124" t="s">
        <v>484</v>
      </c>
      <c r="G247" s="125" t="s">
        <v>168</v>
      </c>
      <c r="H247" s="126">
        <v>155</v>
      </c>
      <c r="I247" s="1">
        <v>0</v>
      </c>
      <c r="J247" s="128">
        <f>ROUND(I247*H247,2)</f>
        <v>0</v>
      </c>
      <c r="K247" s="124" t="s">
        <v>136</v>
      </c>
      <c r="L247" s="16"/>
      <c r="M247" s="129" t="s">
        <v>1</v>
      </c>
      <c r="N247" s="130" t="s">
        <v>38</v>
      </c>
      <c r="O247" s="131">
        <v>0.105</v>
      </c>
      <c r="P247" s="131">
        <f>O247*H247</f>
        <v>16.274999999999999</v>
      </c>
      <c r="Q247" s="131">
        <v>0</v>
      </c>
      <c r="R247" s="131">
        <f>Q247*H247</f>
        <v>0</v>
      </c>
      <c r="S247" s="131">
        <v>2.5000000000000001E-3</v>
      </c>
      <c r="T247" s="132">
        <f>S247*H247</f>
        <v>0.38750000000000001</v>
      </c>
      <c r="AR247" s="88" t="s">
        <v>199</v>
      </c>
      <c r="AT247" s="88" t="s">
        <v>132</v>
      </c>
      <c r="AU247" s="88" t="s">
        <v>82</v>
      </c>
      <c r="AY247" s="5" t="s">
        <v>130</v>
      </c>
      <c r="BE247" s="133">
        <f>IF(N247="základní",J247,0)</f>
        <v>0</v>
      </c>
      <c r="BF247" s="133">
        <f>IF(N247="snížená",J247,0)</f>
        <v>0</v>
      </c>
      <c r="BG247" s="133">
        <f>IF(N247="zákl. přenesená",J247,0)</f>
        <v>0</v>
      </c>
      <c r="BH247" s="133">
        <f>IF(N247="sníž. přenesená",J247,0)</f>
        <v>0</v>
      </c>
      <c r="BI247" s="133">
        <f>IF(N247="nulová",J247,0)</f>
        <v>0</v>
      </c>
      <c r="BJ247" s="5" t="s">
        <v>80</v>
      </c>
      <c r="BK247" s="133">
        <f>ROUND(I247*H247,2)</f>
        <v>0</v>
      </c>
      <c r="BL247" s="5" t="s">
        <v>199</v>
      </c>
      <c r="BM247" s="88" t="s">
        <v>485</v>
      </c>
    </row>
    <row r="248" spans="2:65" s="17" customFormat="1" ht="21.75" customHeight="1">
      <c r="B248" s="16"/>
      <c r="C248" s="122" t="s">
        <v>486</v>
      </c>
      <c r="D248" s="122" t="s">
        <v>132</v>
      </c>
      <c r="E248" s="123" t="s">
        <v>487</v>
      </c>
      <c r="F248" s="124" t="s">
        <v>488</v>
      </c>
      <c r="G248" s="125" t="s">
        <v>168</v>
      </c>
      <c r="H248" s="126">
        <v>134.68</v>
      </c>
      <c r="I248" s="1">
        <v>0</v>
      </c>
      <c r="J248" s="128">
        <f>ROUND(I248*H248,2)</f>
        <v>0</v>
      </c>
      <c r="K248" s="124" t="s">
        <v>136</v>
      </c>
      <c r="L248" s="16"/>
      <c r="M248" s="129" t="s">
        <v>1</v>
      </c>
      <c r="N248" s="130" t="s">
        <v>38</v>
      </c>
      <c r="O248" s="131">
        <v>0.307</v>
      </c>
      <c r="P248" s="131">
        <f>O248*H248</f>
        <v>41.346760000000003</v>
      </c>
      <c r="Q248" s="131">
        <v>2.9999999999999997E-4</v>
      </c>
      <c r="R248" s="131">
        <f>Q248*H248</f>
        <v>4.0403999999999995E-2</v>
      </c>
      <c r="S248" s="131">
        <v>0</v>
      </c>
      <c r="T248" s="132">
        <f>S248*H248</f>
        <v>0</v>
      </c>
      <c r="AR248" s="88" t="s">
        <v>199</v>
      </c>
      <c r="AT248" s="88" t="s">
        <v>132</v>
      </c>
      <c r="AU248" s="88" t="s">
        <v>82</v>
      </c>
      <c r="AY248" s="5" t="s">
        <v>130</v>
      </c>
      <c r="BE248" s="133">
        <f>IF(N248="základní",J248,0)</f>
        <v>0</v>
      </c>
      <c r="BF248" s="133">
        <f>IF(N248="snížená",J248,0)</f>
        <v>0</v>
      </c>
      <c r="BG248" s="133">
        <f>IF(N248="zákl. přenesená",J248,0)</f>
        <v>0</v>
      </c>
      <c r="BH248" s="133">
        <f>IF(N248="sníž. přenesená",J248,0)</f>
        <v>0</v>
      </c>
      <c r="BI248" s="133">
        <f>IF(N248="nulová",J248,0)</f>
        <v>0</v>
      </c>
      <c r="BJ248" s="5" t="s">
        <v>80</v>
      </c>
      <c r="BK248" s="133">
        <f>ROUND(I248*H248,2)</f>
        <v>0</v>
      </c>
      <c r="BL248" s="5" t="s">
        <v>199</v>
      </c>
      <c r="BM248" s="88" t="s">
        <v>489</v>
      </c>
    </row>
    <row r="249" spans="2:65" s="135" customFormat="1" ht="10">
      <c r="B249" s="134"/>
      <c r="D249" s="136" t="s">
        <v>149</v>
      </c>
      <c r="E249" s="141" t="s">
        <v>1</v>
      </c>
      <c r="F249" s="137" t="s">
        <v>490</v>
      </c>
      <c r="H249" s="138">
        <v>134.68</v>
      </c>
      <c r="I249" s="152"/>
      <c r="L249" s="134"/>
      <c r="M249" s="139"/>
      <c r="T249" s="140"/>
      <c r="AT249" s="141" t="s">
        <v>149</v>
      </c>
      <c r="AU249" s="141" t="s">
        <v>82</v>
      </c>
      <c r="AV249" s="135" t="s">
        <v>82</v>
      </c>
      <c r="AW249" s="135" t="s">
        <v>29</v>
      </c>
      <c r="AX249" s="135" t="s">
        <v>80</v>
      </c>
      <c r="AY249" s="141" t="s">
        <v>130</v>
      </c>
    </row>
    <row r="250" spans="2:65" s="17" customFormat="1" ht="24.25" customHeight="1">
      <c r="B250" s="16"/>
      <c r="C250" s="142" t="s">
        <v>491</v>
      </c>
      <c r="D250" s="142" t="s">
        <v>222</v>
      </c>
      <c r="E250" s="143" t="s">
        <v>492</v>
      </c>
      <c r="F250" s="144" t="s">
        <v>493</v>
      </c>
      <c r="G250" s="145" t="s">
        <v>168</v>
      </c>
      <c r="H250" s="146">
        <v>148.148</v>
      </c>
      <c r="I250" s="2">
        <v>0</v>
      </c>
      <c r="J250" s="147">
        <f>ROUND(I250*H250,2)</f>
        <v>0</v>
      </c>
      <c r="K250" s="144" t="s">
        <v>1</v>
      </c>
      <c r="L250" s="148"/>
      <c r="M250" s="149" t="s">
        <v>1</v>
      </c>
      <c r="N250" s="150" t="s">
        <v>38</v>
      </c>
      <c r="O250" s="131">
        <v>0</v>
      </c>
      <c r="P250" s="131">
        <f>O250*H250</f>
        <v>0</v>
      </c>
      <c r="Q250" s="131">
        <v>5.1000000000000004E-3</v>
      </c>
      <c r="R250" s="131">
        <f>Q250*H250</f>
        <v>0.75555480000000008</v>
      </c>
      <c r="S250" s="131">
        <v>0</v>
      </c>
      <c r="T250" s="132">
        <f>S250*H250</f>
        <v>0</v>
      </c>
      <c r="AR250" s="88" t="s">
        <v>267</v>
      </c>
      <c r="AT250" s="88" t="s">
        <v>222</v>
      </c>
      <c r="AU250" s="88" t="s">
        <v>82</v>
      </c>
      <c r="AY250" s="5" t="s">
        <v>130</v>
      </c>
      <c r="BE250" s="133">
        <f>IF(N250="základní",J250,0)</f>
        <v>0</v>
      </c>
      <c r="BF250" s="133">
        <f>IF(N250="snížená",J250,0)</f>
        <v>0</v>
      </c>
      <c r="BG250" s="133">
        <f>IF(N250="zákl. přenesená",J250,0)</f>
        <v>0</v>
      </c>
      <c r="BH250" s="133">
        <f>IF(N250="sníž. přenesená",J250,0)</f>
        <v>0</v>
      </c>
      <c r="BI250" s="133">
        <f>IF(N250="nulová",J250,0)</f>
        <v>0</v>
      </c>
      <c r="BJ250" s="5" t="s">
        <v>80</v>
      </c>
      <c r="BK250" s="133">
        <f>ROUND(I250*H250,2)</f>
        <v>0</v>
      </c>
      <c r="BL250" s="5" t="s">
        <v>199</v>
      </c>
      <c r="BM250" s="88" t="s">
        <v>494</v>
      </c>
    </row>
    <row r="251" spans="2:65" s="135" customFormat="1" ht="10">
      <c r="B251" s="134"/>
      <c r="D251" s="136" t="s">
        <v>149</v>
      </c>
      <c r="F251" s="137" t="s">
        <v>495</v>
      </c>
      <c r="H251" s="138">
        <v>148.148</v>
      </c>
      <c r="I251" s="152"/>
      <c r="L251" s="134"/>
      <c r="M251" s="139"/>
      <c r="T251" s="140"/>
      <c r="AT251" s="141" t="s">
        <v>149</v>
      </c>
      <c r="AU251" s="141" t="s">
        <v>82</v>
      </c>
      <c r="AV251" s="135" t="s">
        <v>82</v>
      </c>
      <c r="AW251" s="135" t="s">
        <v>3</v>
      </c>
      <c r="AX251" s="135" t="s">
        <v>80</v>
      </c>
      <c r="AY251" s="141" t="s">
        <v>130</v>
      </c>
    </row>
    <row r="252" spans="2:65" s="17" customFormat="1" ht="16.5" customHeight="1">
      <c r="B252" s="16"/>
      <c r="C252" s="122" t="s">
        <v>496</v>
      </c>
      <c r="D252" s="122" t="s">
        <v>132</v>
      </c>
      <c r="E252" s="123" t="s">
        <v>497</v>
      </c>
      <c r="F252" s="124" t="s">
        <v>498</v>
      </c>
      <c r="G252" s="125" t="s">
        <v>177</v>
      </c>
      <c r="H252" s="126">
        <v>54.9</v>
      </c>
      <c r="I252" s="1">
        <v>0</v>
      </c>
      <c r="J252" s="128">
        <f>ROUND(I252*H252,2)</f>
        <v>0</v>
      </c>
      <c r="K252" s="124" t="s">
        <v>136</v>
      </c>
      <c r="L252" s="16"/>
      <c r="M252" s="129" t="s">
        <v>1</v>
      </c>
      <c r="N252" s="130" t="s">
        <v>38</v>
      </c>
      <c r="O252" s="131">
        <v>0.30599999999999999</v>
      </c>
      <c r="P252" s="131">
        <f>O252*H252</f>
        <v>16.799399999999999</v>
      </c>
      <c r="Q252" s="131">
        <v>3.0000000000000001E-5</v>
      </c>
      <c r="R252" s="131">
        <f>Q252*H252</f>
        <v>1.647E-3</v>
      </c>
      <c r="S252" s="131">
        <v>0</v>
      </c>
      <c r="T252" s="132">
        <f>S252*H252</f>
        <v>0</v>
      </c>
      <c r="AR252" s="88" t="s">
        <v>199</v>
      </c>
      <c r="AT252" s="88" t="s">
        <v>132</v>
      </c>
      <c r="AU252" s="88" t="s">
        <v>82</v>
      </c>
      <c r="AY252" s="5" t="s">
        <v>130</v>
      </c>
      <c r="BE252" s="133">
        <f>IF(N252="základní",J252,0)</f>
        <v>0</v>
      </c>
      <c r="BF252" s="133">
        <f>IF(N252="snížená",J252,0)</f>
        <v>0</v>
      </c>
      <c r="BG252" s="133">
        <f>IF(N252="zákl. přenesená",J252,0)</f>
        <v>0</v>
      </c>
      <c r="BH252" s="133">
        <f>IF(N252="sníž. přenesená",J252,0)</f>
        <v>0</v>
      </c>
      <c r="BI252" s="133">
        <f>IF(N252="nulová",J252,0)</f>
        <v>0</v>
      </c>
      <c r="BJ252" s="5" t="s">
        <v>80</v>
      </c>
      <c r="BK252" s="133">
        <f>ROUND(I252*H252,2)</f>
        <v>0</v>
      </c>
      <c r="BL252" s="5" t="s">
        <v>199</v>
      </c>
      <c r="BM252" s="88" t="s">
        <v>499</v>
      </c>
    </row>
    <row r="253" spans="2:65" s="17" customFormat="1" ht="16.5" customHeight="1">
      <c r="B253" s="16"/>
      <c r="C253" s="142" t="s">
        <v>500</v>
      </c>
      <c r="D253" s="142" t="s">
        <v>222</v>
      </c>
      <c r="E253" s="143" t="s">
        <v>501</v>
      </c>
      <c r="F253" s="144" t="s">
        <v>502</v>
      </c>
      <c r="G253" s="145" t="s">
        <v>177</v>
      </c>
      <c r="H253" s="146">
        <v>55.997999999999998</v>
      </c>
      <c r="I253" s="2">
        <v>0</v>
      </c>
      <c r="J253" s="147">
        <f>ROUND(I253*H253,2)</f>
        <v>0</v>
      </c>
      <c r="K253" s="144" t="s">
        <v>136</v>
      </c>
      <c r="L253" s="148"/>
      <c r="M253" s="149" t="s">
        <v>1</v>
      </c>
      <c r="N253" s="150" t="s">
        <v>38</v>
      </c>
      <c r="O253" s="131">
        <v>0</v>
      </c>
      <c r="P253" s="131">
        <f>O253*H253</f>
        <v>0</v>
      </c>
      <c r="Q253" s="131">
        <v>3.8000000000000002E-4</v>
      </c>
      <c r="R253" s="131">
        <f>Q253*H253</f>
        <v>2.1279240000000001E-2</v>
      </c>
      <c r="S253" s="131">
        <v>0</v>
      </c>
      <c r="T253" s="132">
        <f>S253*H253</f>
        <v>0</v>
      </c>
      <c r="AR253" s="88" t="s">
        <v>267</v>
      </c>
      <c r="AT253" s="88" t="s">
        <v>222</v>
      </c>
      <c r="AU253" s="88" t="s">
        <v>82</v>
      </c>
      <c r="AY253" s="5" t="s">
        <v>130</v>
      </c>
      <c r="BE253" s="133">
        <f>IF(N253="základní",J253,0)</f>
        <v>0</v>
      </c>
      <c r="BF253" s="133">
        <f>IF(N253="snížená",J253,0)</f>
        <v>0</v>
      </c>
      <c r="BG253" s="133">
        <f>IF(N253="zákl. přenesená",J253,0)</f>
        <v>0</v>
      </c>
      <c r="BH253" s="133">
        <f>IF(N253="sníž. přenesená",J253,0)</f>
        <v>0</v>
      </c>
      <c r="BI253" s="133">
        <f>IF(N253="nulová",J253,0)</f>
        <v>0</v>
      </c>
      <c r="BJ253" s="5" t="s">
        <v>80</v>
      </c>
      <c r="BK253" s="133">
        <f>ROUND(I253*H253,2)</f>
        <v>0</v>
      </c>
      <c r="BL253" s="5" t="s">
        <v>199</v>
      </c>
      <c r="BM253" s="88" t="s">
        <v>503</v>
      </c>
    </row>
    <row r="254" spans="2:65" s="135" customFormat="1" ht="10">
      <c r="B254" s="134"/>
      <c r="D254" s="136" t="s">
        <v>149</v>
      </c>
      <c r="F254" s="137" t="s">
        <v>504</v>
      </c>
      <c r="H254" s="138">
        <v>55.997999999999998</v>
      </c>
      <c r="I254" s="152"/>
      <c r="L254" s="134"/>
      <c r="M254" s="139"/>
      <c r="T254" s="140"/>
      <c r="AT254" s="141" t="s">
        <v>149</v>
      </c>
      <c r="AU254" s="141" t="s">
        <v>82</v>
      </c>
      <c r="AV254" s="135" t="s">
        <v>82</v>
      </c>
      <c r="AW254" s="135" t="s">
        <v>3</v>
      </c>
      <c r="AX254" s="135" t="s">
        <v>80</v>
      </c>
      <c r="AY254" s="141" t="s">
        <v>130</v>
      </c>
    </row>
    <row r="255" spans="2:65" s="17" customFormat="1" ht="24.25" customHeight="1">
      <c r="B255" s="16"/>
      <c r="C255" s="122" t="s">
        <v>505</v>
      </c>
      <c r="D255" s="122" t="s">
        <v>132</v>
      </c>
      <c r="E255" s="123" t="s">
        <v>506</v>
      </c>
      <c r="F255" s="124" t="s">
        <v>507</v>
      </c>
      <c r="G255" s="125" t="s">
        <v>334</v>
      </c>
      <c r="H255" s="126">
        <v>2313.1790000000001</v>
      </c>
      <c r="I255" s="1">
        <v>0</v>
      </c>
      <c r="J255" s="128">
        <f>ROUND(I255*H255,2)</f>
        <v>0</v>
      </c>
      <c r="K255" s="124" t="s">
        <v>136</v>
      </c>
      <c r="L255" s="16"/>
      <c r="M255" s="129" t="s">
        <v>1</v>
      </c>
      <c r="N255" s="130" t="s">
        <v>38</v>
      </c>
      <c r="O255" s="131">
        <v>0</v>
      </c>
      <c r="P255" s="131">
        <f>O255*H255</f>
        <v>0</v>
      </c>
      <c r="Q255" s="131">
        <v>0</v>
      </c>
      <c r="R255" s="131">
        <f>Q255*H255</f>
        <v>0</v>
      </c>
      <c r="S255" s="131">
        <v>0</v>
      </c>
      <c r="T255" s="132">
        <f>S255*H255</f>
        <v>0</v>
      </c>
      <c r="AR255" s="88" t="s">
        <v>199</v>
      </c>
      <c r="AT255" s="88" t="s">
        <v>132</v>
      </c>
      <c r="AU255" s="88" t="s">
        <v>82</v>
      </c>
      <c r="AY255" s="5" t="s">
        <v>130</v>
      </c>
      <c r="BE255" s="133">
        <f>IF(N255="základní",J255,0)</f>
        <v>0</v>
      </c>
      <c r="BF255" s="133">
        <f>IF(N255="snížená",J255,0)</f>
        <v>0</v>
      </c>
      <c r="BG255" s="133">
        <f>IF(N255="zákl. přenesená",J255,0)</f>
        <v>0</v>
      </c>
      <c r="BH255" s="133">
        <f>IF(N255="sníž. přenesená",J255,0)</f>
        <v>0</v>
      </c>
      <c r="BI255" s="133">
        <f>IF(N255="nulová",J255,0)</f>
        <v>0</v>
      </c>
      <c r="BJ255" s="5" t="s">
        <v>80</v>
      </c>
      <c r="BK255" s="133">
        <f>ROUND(I255*H255,2)</f>
        <v>0</v>
      </c>
      <c r="BL255" s="5" t="s">
        <v>199</v>
      </c>
      <c r="BM255" s="88" t="s">
        <v>508</v>
      </c>
    </row>
    <row r="256" spans="2:65" s="111" customFormat="1" ht="22.9" customHeight="1">
      <c r="B256" s="110"/>
      <c r="D256" s="112" t="s">
        <v>72</v>
      </c>
      <c r="E256" s="120" t="s">
        <v>509</v>
      </c>
      <c r="F256" s="120" t="s">
        <v>510</v>
      </c>
      <c r="I256" s="151"/>
      <c r="J256" s="121">
        <f>BK256</f>
        <v>0</v>
      </c>
      <c r="L256" s="110"/>
      <c r="M256" s="115"/>
      <c r="P256" s="116">
        <f>SUM(P257:P261)</f>
        <v>121.077</v>
      </c>
      <c r="R256" s="116">
        <f>SUM(R257:R261)</f>
        <v>0.46638000000000002</v>
      </c>
      <c r="T256" s="117">
        <f>SUM(T257:T261)</f>
        <v>3.7199999999999997E-2</v>
      </c>
      <c r="AR256" s="112" t="s">
        <v>82</v>
      </c>
      <c r="AT256" s="118" t="s">
        <v>72</v>
      </c>
      <c r="AU256" s="118" t="s">
        <v>80</v>
      </c>
      <c r="AY256" s="112" t="s">
        <v>130</v>
      </c>
      <c r="BK256" s="119">
        <f>SUM(BK257:BK261)</f>
        <v>0</v>
      </c>
    </row>
    <row r="257" spans="2:65" s="17" customFormat="1" ht="24.25" customHeight="1">
      <c r="B257" s="16"/>
      <c r="C257" s="122" t="s">
        <v>511</v>
      </c>
      <c r="D257" s="122" t="s">
        <v>132</v>
      </c>
      <c r="E257" s="123" t="s">
        <v>512</v>
      </c>
      <c r="F257" s="124" t="s">
        <v>513</v>
      </c>
      <c r="G257" s="125" t="s">
        <v>168</v>
      </c>
      <c r="H257" s="126">
        <v>753</v>
      </c>
      <c r="I257" s="1">
        <v>0</v>
      </c>
      <c r="J257" s="128">
        <f>ROUND(I257*H257,2)</f>
        <v>0</v>
      </c>
      <c r="K257" s="124" t="s">
        <v>136</v>
      </c>
      <c r="L257" s="16"/>
      <c r="M257" s="129" t="s">
        <v>1</v>
      </c>
      <c r="N257" s="130" t="s">
        <v>38</v>
      </c>
      <c r="O257" s="131">
        <v>1.2E-2</v>
      </c>
      <c r="P257" s="131">
        <f>O257*H257</f>
        <v>9.0359999999999996</v>
      </c>
      <c r="Q257" s="131">
        <v>0</v>
      </c>
      <c r="R257" s="131">
        <f>Q257*H257</f>
        <v>0</v>
      </c>
      <c r="S257" s="131">
        <v>0</v>
      </c>
      <c r="T257" s="132">
        <f>S257*H257</f>
        <v>0</v>
      </c>
      <c r="AR257" s="88" t="s">
        <v>199</v>
      </c>
      <c r="AT257" s="88" t="s">
        <v>132</v>
      </c>
      <c r="AU257" s="88" t="s">
        <v>82</v>
      </c>
      <c r="AY257" s="5" t="s">
        <v>130</v>
      </c>
      <c r="BE257" s="133">
        <f>IF(N257="základní",J257,0)</f>
        <v>0</v>
      </c>
      <c r="BF257" s="133">
        <f>IF(N257="snížená",J257,0)</f>
        <v>0</v>
      </c>
      <c r="BG257" s="133">
        <f>IF(N257="zákl. přenesená",J257,0)</f>
        <v>0</v>
      </c>
      <c r="BH257" s="133">
        <f>IF(N257="sníž. přenesená",J257,0)</f>
        <v>0</v>
      </c>
      <c r="BI257" s="133">
        <f>IF(N257="nulová",J257,0)</f>
        <v>0</v>
      </c>
      <c r="BJ257" s="5" t="s">
        <v>80</v>
      </c>
      <c r="BK257" s="133">
        <f>ROUND(I257*H257,2)</f>
        <v>0</v>
      </c>
      <c r="BL257" s="5" t="s">
        <v>199</v>
      </c>
      <c r="BM257" s="88" t="s">
        <v>514</v>
      </c>
    </row>
    <row r="258" spans="2:65" s="17" customFormat="1" ht="16.5" customHeight="1">
      <c r="B258" s="16"/>
      <c r="C258" s="122" t="s">
        <v>515</v>
      </c>
      <c r="D258" s="122" t="s">
        <v>132</v>
      </c>
      <c r="E258" s="123" t="s">
        <v>516</v>
      </c>
      <c r="F258" s="124" t="s">
        <v>517</v>
      </c>
      <c r="G258" s="125" t="s">
        <v>168</v>
      </c>
      <c r="H258" s="126">
        <v>120</v>
      </c>
      <c r="I258" s="1">
        <v>0</v>
      </c>
      <c r="J258" s="128">
        <f>ROUND(I258*H258,2)</f>
        <v>0</v>
      </c>
      <c r="K258" s="124" t="s">
        <v>136</v>
      </c>
      <c r="L258" s="16"/>
      <c r="M258" s="129" t="s">
        <v>1</v>
      </c>
      <c r="N258" s="130" t="s">
        <v>38</v>
      </c>
      <c r="O258" s="131">
        <v>7.3999999999999996E-2</v>
      </c>
      <c r="P258" s="131">
        <f>O258*H258</f>
        <v>8.879999999999999</v>
      </c>
      <c r="Q258" s="131">
        <v>1E-3</v>
      </c>
      <c r="R258" s="131">
        <f>Q258*H258</f>
        <v>0.12</v>
      </c>
      <c r="S258" s="131">
        <v>3.1E-4</v>
      </c>
      <c r="T258" s="132">
        <f>S258*H258</f>
        <v>3.7199999999999997E-2</v>
      </c>
      <c r="AR258" s="88" t="s">
        <v>199</v>
      </c>
      <c r="AT258" s="88" t="s">
        <v>132</v>
      </c>
      <c r="AU258" s="88" t="s">
        <v>82</v>
      </c>
      <c r="AY258" s="5" t="s">
        <v>130</v>
      </c>
      <c r="BE258" s="133">
        <f>IF(N258="základní",J258,0)</f>
        <v>0</v>
      </c>
      <c r="BF258" s="133">
        <f>IF(N258="snížená",J258,0)</f>
        <v>0</v>
      </c>
      <c r="BG258" s="133">
        <f>IF(N258="zákl. přenesená",J258,0)</f>
        <v>0</v>
      </c>
      <c r="BH258" s="133">
        <f>IF(N258="sníž. přenesená",J258,0)</f>
        <v>0</v>
      </c>
      <c r="BI258" s="133">
        <f>IF(N258="nulová",J258,0)</f>
        <v>0</v>
      </c>
      <c r="BJ258" s="5" t="s">
        <v>80</v>
      </c>
      <c r="BK258" s="133">
        <f>ROUND(I258*H258,2)</f>
        <v>0</v>
      </c>
      <c r="BL258" s="5" t="s">
        <v>199</v>
      </c>
      <c r="BM258" s="88" t="s">
        <v>518</v>
      </c>
    </row>
    <row r="259" spans="2:65" s="17" customFormat="1" ht="24.25" customHeight="1">
      <c r="B259" s="16"/>
      <c r="C259" s="122" t="s">
        <v>519</v>
      </c>
      <c r="D259" s="122" t="s">
        <v>132</v>
      </c>
      <c r="E259" s="123" t="s">
        <v>520</v>
      </c>
      <c r="F259" s="124" t="s">
        <v>521</v>
      </c>
      <c r="G259" s="125" t="s">
        <v>168</v>
      </c>
      <c r="H259" s="126">
        <v>753</v>
      </c>
      <c r="I259" s="1">
        <v>0</v>
      </c>
      <c r="J259" s="128">
        <f>ROUND(I259*H259,2)</f>
        <v>0</v>
      </c>
      <c r="K259" s="124" t="s">
        <v>136</v>
      </c>
      <c r="L259" s="16"/>
      <c r="M259" s="129" t="s">
        <v>1</v>
      </c>
      <c r="N259" s="130" t="s">
        <v>38</v>
      </c>
      <c r="O259" s="131">
        <v>3.3000000000000002E-2</v>
      </c>
      <c r="P259" s="131">
        <f>O259*H259</f>
        <v>24.849</v>
      </c>
      <c r="Q259" s="131">
        <v>2.0000000000000001E-4</v>
      </c>
      <c r="R259" s="131">
        <f>Q259*H259</f>
        <v>0.15060000000000001</v>
      </c>
      <c r="S259" s="131">
        <v>0</v>
      </c>
      <c r="T259" s="132">
        <f>S259*H259</f>
        <v>0</v>
      </c>
      <c r="AR259" s="88" t="s">
        <v>199</v>
      </c>
      <c r="AT259" s="88" t="s">
        <v>132</v>
      </c>
      <c r="AU259" s="88" t="s">
        <v>82</v>
      </c>
      <c r="AY259" s="5" t="s">
        <v>130</v>
      </c>
      <c r="BE259" s="133">
        <f>IF(N259="základní",J259,0)</f>
        <v>0</v>
      </c>
      <c r="BF259" s="133">
        <f>IF(N259="snížená",J259,0)</f>
        <v>0</v>
      </c>
      <c r="BG259" s="133">
        <f>IF(N259="zákl. přenesená",J259,0)</f>
        <v>0</v>
      </c>
      <c r="BH259" s="133">
        <f>IF(N259="sníž. přenesená",J259,0)</f>
        <v>0</v>
      </c>
      <c r="BI259" s="133">
        <f>IF(N259="nulová",J259,0)</f>
        <v>0</v>
      </c>
      <c r="BJ259" s="5" t="s">
        <v>80</v>
      </c>
      <c r="BK259" s="133">
        <f>ROUND(I259*H259,2)</f>
        <v>0</v>
      </c>
      <c r="BL259" s="5" t="s">
        <v>199</v>
      </c>
      <c r="BM259" s="88" t="s">
        <v>522</v>
      </c>
    </row>
    <row r="260" spans="2:65" s="135" customFormat="1" ht="10">
      <c r="B260" s="134"/>
      <c r="D260" s="136" t="s">
        <v>149</v>
      </c>
      <c r="E260" s="141" t="s">
        <v>1</v>
      </c>
      <c r="F260" s="137" t="s">
        <v>523</v>
      </c>
      <c r="H260" s="138">
        <v>753</v>
      </c>
      <c r="I260" s="152"/>
      <c r="L260" s="134"/>
      <c r="M260" s="139"/>
      <c r="T260" s="140"/>
      <c r="AT260" s="141" t="s">
        <v>149</v>
      </c>
      <c r="AU260" s="141" t="s">
        <v>82</v>
      </c>
      <c r="AV260" s="135" t="s">
        <v>82</v>
      </c>
      <c r="AW260" s="135" t="s">
        <v>29</v>
      </c>
      <c r="AX260" s="135" t="s">
        <v>80</v>
      </c>
      <c r="AY260" s="141" t="s">
        <v>130</v>
      </c>
    </row>
    <row r="261" spans="2:65" s="17" customFormat="1" ht="33" customHeight="1">
      <c r="B261" s="16"/>
      <c r="C261" s="122" t="s">
        <v>524</v>
      </c>
      <c r="D261" s="122" t="s">
        <v>132</v>
      </c>
      <c r="E261" s="123" t="s">
        <v>525</v>
      </c>
      <c r="F261" s="124" t="s">
        <v>526</v>
      </c>
      <c r="G261" s="125" t="s">
        <v>168</v>
      </c>
      <c r="H261" s="126">
        <v>753</v>
      </c>
      <c r="I261" s="1">
        <v>0</v>
      </c>
      <c r="J261" s="128">
        <f>ROUND(I261*H261,2)</f>
        <v>0</v>
      </c>
      <c r="K261" s="124" t="s">
        <v>136</v>
      </c>
      <c r="L261" s="16"/>
      <c r="M261" s="129" t="s">
        <v>1</v>
      </c>
      <c r="N261" s="130" t="s">
        <v>38</v>
      </c>
      <c r="O261" s="131">
        <v>0.104</v>
      </c>
      <c r="P261" s="131">
        <f>O261*H261</f>
        <v>78.311999999999998</v>
      </c>
      <c r="Q261" s="131">
        <v>2.5999999999999998E-4</v>
      </c>
      <c r="R261" s="131">
        <f>Q261*H261</f>
        <v>0.19577999999999998</v>
      </c>
      <c r="S261" s="131">
        <v>0</v>
      </c>
      <c r="T261" s="132">
        <f>S261*H261</f>
        <v>0</v>
      </c>
      <c r="AR261" s="88" t="s">
        <v>199</v>
      </c>
      <c r="AT261" s="88" t="s">
        <v>132</v>
      </c>
      <c r="AU261" s="88" t="s">
        <v>82</v>
      </c>
      <c r="AY261" s="5" t="s">
        <v>130</v>
      </c>
      <c r="BE261" s="133">
        <f>IF(N261="základní",J261,0)</f>
        <v>0</v>
      </c>
      <c r="BF261" s="133">
        <f>IF(N261="snížená",J261,0)</f>
        <v>0</v>
      </c>
      <c r="BG261" s="133">
        <f>IF(N261="zákl. přenesená",J261,0)</f>
        <v>0</v>
      </c>
      <c r="BH261" s="133">
        <f>IF(N261="sníž. přenesená",J261,0)</f>
        <v>0</v>
      </c>
      <c r="BI261" s="133">
        <f>IF(N261="nulová",J261,0)</f>
        <v>0</v>
      </c>
      <c r="BJ261" s="5" t="s">
        <v>80</v>
      </c>
      <c r="BK261" s="133">
        <f>ROUND(I261*H261,2)</f>
        <v>0</v>
      </c>
      <c r="BL261" s="5" t="s">
        <v>199</v>
      </c>
      <c r="BM261" s="88" t="s">
        <v>527</v>
      </c>
    </row>
    <row r="262" spans="2:65" s="111" customFormat="1" ht="25.9" customHeight="1">
      <c r="B262" s="110"/>
      <c r="D262" s="112" t="s">
        <v>72</v>
      </c>
      <c r="E262" s="113" t="s">
        <v>528</v>
      </c>
      <c r="F262" s="113" t="s">
        <v>529</v>
      </c>
      <c r="I262" s="151"/>
      <c r="J262" s="114">
        <f>BK262</f>
        <v>0</v>
      </c>
      <c r="L262" s="110"/>
      <c r="M262" s="115"/>
      <c r="P262" s="116">
        <f>SUM(P263:P265)</f>
        <v>0</v>
      </c>
      <c r="R262" s="116">
        <f>SUM(R263:R265)</f>
        <v>0</v>
      </c>
      <c r="T262" s="117">
        <f>SUM(T263:T265)</f>
        <v>0</v>
      </c>
      <c r="AR262" s="112" t="s">
        <v>137</v>
      </c>
      <c r="AT262" s="118" t="s">
        <v>72</v>
      </c>
      <c r="AU262" s="118" t="s">
        <v>73</v>
      </c>
      <c r="AY262" s="112" t="s">
        <v>130</v>
      </c>
      <c r="BK262" s="119">
        <f>SUM(BK263:BK265)</f>
        <v>0</v>
      </c>
    </row>
    <row r="263" spans="2:65" s="17" customFormat="1" ht="16.5" customHeight="1">
      <c r="B263" s="16"/>
      <c r="C263" s="122" t="s">
        <v>530</v>
      </c>
      <c r="D263" s="122" t="s">
        <v>132</v>
      </c>
      <c r="E263" s="123" t="s">
        <v>531</v>
      </c>
      <c r="F263" s="124" t="s">
        <v>532</v>
      </c>
      <c r="G263" s="125" t="s">
        <v>163</v>
      </c>
      <c r="H263" s="126">
        <v>2</v>
      </c>
      <c r="I263" s="1">
        <v>0</v>
      </c>
      <c r="J263" s="128">
        <f>ROUND(I263*H263,2)</f>
        <v>0</v>
      </c>
      <c r="K263" s="124" t="s">
        <v>1</v>
      </c>
      <c r="L263" s="16"/>
      <c r="M263" s="129" t="s">
        <v>1</v>
      </c>
      <c r="N263" s="130" t="s">
        <v>38</v>
      </c>
      <c r="O263" s="131">
        <v>0</v>
      </c>
      <c r="P263" s="131">
        <f>O263*H263</f>
        <v>0</v>
      </c>
      <c r="Q263" s="131">
        <v>0</v>
      </c>
      <c r="R263" s="131">
        <f>Q263*H263</f>
        <v>0</v>
      </c>
      <c r="S263" s="131">
        <v>0</v>
      </c>
      <c r="T263" s="132">
        <f>S263*H263</f>
        <v>0</v>
      </c>
      <c r="AR263" s="88" t="s">
        <v>533</v>
      </c>
      <c r="AT263" s="88" t="s">
        <v>132</v>
      </c>
      <c r="AU263" s="88" t="s">
        <v>80</v>
      </c>
      <c r="AY263" s="5" t="s">
        <v>130</v>
      </c>
      <c r="BE263" s="133">
        <f>IF(N263="základní",J263,0)</f>
        <v>0</v>
      </c>
      <c r="BF263" s="133">
        <f>IF(N263="snížená",J263,0)</f>
        <v>0</v>
      </c>
      <c r="BG263" s="133">
        <f>IF(N263="zákl. přenesená",J263,0)</f>
        <v>0</v>
      </c>
      <c r="BH263" s="133">
        <f>IF(N263="sníž. přenesená",J263,0)</f>
        <v>0</v>
      </c>
      <c r="BI263" s="133">
        <f>IF(N263="nulová",J263,0)</f>
        <v>0</v>
      </c>
      <c r="BJ263" s="5" t="s">
        <v>80</v>
      </c>
      <c r="BK263" s="133">
        <f>ROUND(I263*H263,2)</f>
        <v>0</v>
      </c>
      <c r="BL263" s="5" t="s">
        <v>533</v>
      </c>
      <c r="BM263" s="88" t="s">
        <v>534</v>
      </c>
    </row>
    <row r="264" spans="2:65" s="17" customFormat="1" ht="37.9" customHeight="1">
      <c r="B264" s="16"/>
      <c r="C264" s="122" t="s">
        <v>535</v>
      </c>
      <c r="D264" s="122" t="s">
        <v>132</v>
      </c>
      <c r="E264" s="123" t="s">
        <v>536</v>
      </c>
      <c r="F264" s="124" t="s">
        <v>537</v>
      </c>
      <c r="G264" s="125" t="s">
        <v>163</v>
      </c>
      <c r="H264" s="126">
        <v>1</v>
      </c>
      <c r="I264" s="1">
        <v>0</v>
      </c>
      <c r="J264" s="128">
        <f>ROUND(I264*H264,2)</f>
        <v>0</v>
      </c>
      <c r="K264" s="124" t="s">
        <v>1</v>
      </c>
      <c r="L264" s="16"/>
      <c r="M264" s="129" t="s">
        <v>1</v>
      </c>
      <c r="N264" s="130" t="s">
        <v>38</v>
      </c>
      <c r="O264" s="131">
        <v>0</v>
      </c>
      <c r="P264" s="131">
        <f>O264*H264</f>
        <v>0</v>
      </c>
      <c r="Q264" s="131">
        <v>0</v>
      </c>
      <c r="R264" s="131">
        <f>Q264*H264</f>
        <v>0</v>
      </c>
      <c r="S264" s="131">
        <v>0</v>
      </c>
      <c r="T264" s="132">
        <f>S264*H264</f>
        <v>0</v>
      </c>
      <c r="AR264" s="88" t="s">
        <v>533</v>
      </c>
      <c r="AT264" s="88" t="s">
        <v>132</v>
      </c>
      <c r="AU264" s="88" t="s">
        <v>80</v>
      </c>
      <c r="AY264" s="5" t="s">
        <v>130</v>
      </c>
      <c r="BE264" s="133">
        <f>IF(N264="základní",J264,0)</f>
        <v>0</v>
      </c>
      <c r="BF264" s="133">
        <f>IF(N264="snížená",J264,0)</f>
        <v>0</v>
      </c>
      <c r="BG264" s="133">
        <f>IF(N264="zákl. přenesená",J264,0)</f>
        <v>0</v>
      </c>
      <c r="BH264" s="133">
        <f>IF(N264="sníž. přenesená",J264,0)</f>
        <v>0</v>
      </c>
      <c r="BI264" s="133">
        <f>IF(N264="nulová",J264,0)</f>
        <v>0</v>
      </c>
      <c r="BJ264" s="5" t="s">
        <v>80</v>
      </c>
      <c r="BK264" s="133">
        <f>ROUND(I264*H264,2)</f>
        <v>0</v>
      </c>
      <c r="BL264" s="5" t="s">
        <v>533</v>
      </c>
      <c r="BM264" s="88" t="s">
        <v>538</v>
      </c>
    </row>
    <row r="265" spans="2:65" s="17" customFormat="1" ht="16.5" customHeight="1">
      <c r="B265" s="16"/>
      <c r="C265" s="122" t="s">
        <v>539</v>
      </c>
      <c r="D265" s="122" t="s">
        <v>132</v>
      </c>
      <c r="E265" s="123" t="s">
        <v>540</v>
      </c>
      <c r="F265" s="124" t="s">
        <v>541</v>
      </c>
      <c r="G265" s="125" t="s">
        <v>163</v>
      </c>
      <c r="H265" s="126">
        <v>2</v>
      </c>
      <c r="I265" s="1">
        <v>0</v>
      </c>
      <c r="J265" s="128">
        <f>ROUND(I265*H265,2)</f>
        <v>0</v>
      </c>
      <c r="K265" s="124" t="s">
        <v>1</v>
      </c>
      <c r="L265" s="16"/>
      <c r="M265" s="164" t="s">
        <v>1</v>
      </c>
      <c r="N265" s="165" t="s">
        <v>38</v>
      </c>
      <c r="O265" s="166">
        <v>0</v>
      </c>
      <c r="P265" s="166">
        <f>O265*H265</f>
        <v>0</v>
      </c>
      <c r="Q265" s="166">
        <v>0</v>
      </c>
      <c r="R265" s="166">
        <f>Q265*H265</f>
        <v>0</v>
      </c>
      <c r="S265" s="166">
        <v>0</v>
      </c>
      <c r="T265" s="167">
        <f>S265*H265</f>
        <v>0</v>
      </c>
      <c r="AR265" s="88" t="s">
        <v>533</v>
      </c>
      <c r="AT265" s="88" t="s">
        <v>132</v>
      </c>
      <c r="AU265" s="88" t="s">
        <v>80</v>
      </c>
      <c r="AY265" s="5" t="s">
        <v>130</v>
      </c>
      <c r="BE265" s="133">
        <f>IF(N265="základní",J265,0)</f>
        <v>0</v>
      </c>
      <c r="BF265" s="133">
        <f>IF(N265="snížená",J265,0)</f>
        <v>0</v>
      </c>
      <c r="BG265" s="133">
        <f>IF(N265="zákl. přenesená",J265,0)</f>
        <v>0</v>
      </c>
      <c r="BH265" s="133">
        <f>IF(N265="sníž. přenesená",J265,0)</f>
        <v>0</v>
      </c>
      <c r="BI265" s="133">
        <f>IF(N265="nulová",J265,0)</f>
        <v>0</v>
      </c>
      <c r="BJ265" s="5" t="s">
        <v>80</v>
      </c>
      <c r="BK265" s="133">
        <f>ROUND(I265*H265,2)</f>
        <v>0</v>
      </c>
      <c r="BL265" s="5" t="s">
        <v>533</v>
      </c>
      <c r="BM265" s="88" t="s">
        <v>542</v>
      </c>
    </row>
    <row r="266" spans="2:65" s="17" customFormat="1" ht="7" customHeight="1">
      <c r="B266" s="28"/>
      <c r="C266" s="29"/>
      <c r="D266" s="29"/>
      <c r="E266" s="29"/>
      <c r="F266" s="29"/>
      <c r="G266" s="29"/>
      <c r="H266" s="29"/>
      <c r="I266" s="29"/>
      <c r="J266" s="29"/>
      <c r="K266" s="29"/>
      <c r="L266" s="16"/>
    </row>
  </sheetData>
  <sheetProtection algorithmName="SHA-512" hashValue="jg2EhrjaASnOFtYgBhH2k2mqA70SzSiOyaqZmXsi13bIvUh40z6uPjuZ1TB+NJYam/eHPzg7XmOY3znvYsqYMw==" saltValue="1VfvM50jE+nNTGGE4gNXjA==" spinCount="100000" sheet="1" objects="1" scenarios="1"/>
  <protectedRanges>
    <protectedRange sqref="I136:I265" name="Oblast1"/>
  </protectedRanges>
  <mergeCells count="9">
    <mergeCell ref="E87:H87"/>
    <mergeCell ref="E123:H123"/>
    <mergeCell ref="E125:H125"/>
    <mergeCell ref="L2:V2"/>
    <mergeCell ref="E7:H7"/>
    <mergeCell ref="E9:H9"/>
    <mergeCell ref="E18:H18"/>
    <mergeCell ref="E27:H27"/>
    <mergeCell ref="E85:H85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C42AC8-2D3A-405D-A065-007ACE2A8F7B}">
  <dimension ref="B2:BM295"/>
  <sheetViews>
    <sheetView tabSelected="1" topLeftCell="A214" workbookViewId="0">
      <selection activeCell="F219" sqref="F219"/>
    </sheetView>
  </sheetViews>
  <sheetFormatPr defaultColWidth="8.7265625" defaultRowHeight="14.5"/>
  <cols>
    <col min="1" max="1" width="6.81640625" style="4" customWidth="1"/>
    <col min="2" max="2" width="0.81640625" style="4" customWidth="1"/>
    <col min="3" max="3" width="3.453125" style="4" customWidth="1"/>
    <col min="4" max="4" width="3.54296875" style="4" customWidth="1"/>
    <col min="5" max="5" width="14" style="4" customWidth="1"/>
    <col min="6" max="6" width="41.54296875" style="4" customWidth="1"/>
    <col min="7" max="7" width="6.1796875" style="4" customWidth="1"/>
    <col min="8" max="8" width="11.453125" style="4" customWidth="1"/>
    <col min="9" max="9" width="12.81640625" style="4" customWidth="1"/>
    <col min="10" max="11" width="18.26953125" style="4" customWidth="1"/>
    <col min="12" max="12" width="7.54296875" style="4" customWidth="1"/>
    <col min="13" max="13" width="8.81640625" style="4" hidden="1" customWidth="1"/>
    <col min="14" max="14" width="8.7265625" style="4"/>
    <col min="15" max="20" width="11.54296875" style="4" hidden="1" customWidth="1"/>
    <col min="21" max="21" width="13.453125" style="4" hidden="1" customWidth="1"/>
    <col min="22" max="22" width="10.1796875" style="4" customWidth="1"/>
    <col min="23" max="23" width="13.453125" style="4" customWidth="1"/>
    <col min="24" max="24" width="10.1796875" style="4" customWidth="1"/>
    <col min="25" max="25" width="12.26953125" style="4" customWidth="1"/>
    <col min="26" max="26" width="9" style="4" customWidth="1"/>
    <col min="27" max="27" width="12.26953125" style="4" customWidth="1"/>
    <col min="28" max="28" width="13.453125" style="4" customWidth="1"/>
    <col min="29" max="29" width="9" style="4" customWidth="1"/>
    <col min="30" max="30" width="12.26953125" style="4" customWidth="1"/>
    <col min="31" max="31" width="13.453125" style="4" customWidth="1"/>
    <col min="32" max="16384" width="8.7265625" style="4"/>
  </cols>
  <sheetData>
    <row r="2" spans="2:46" ht="37" customHeight="1">
      <c r="L2" s="195" t="s">
        <v>5</v>
      </c>
      <c r="M2" s="196"/>
      <c r="N2" s="196"/>
      <c r="O2" s="196"/>
      <c r="P2" s="196"/>
      <c r="Q2" s="196"/>
      <c r="R2" s="196"/>
      <c r="S2" s="196"/>
      <c r="T2" s="196"/>
      <c r="U2" s="196"/>
      <c r="V2" s="196"/>
      <c r="AT2" s="5" t="s">
        <v>85</v>
      </c>
    </row>
    <row r="3" spans="2:46" ht="7" customHeight="1">
      <c r="B3" s="6"/>
      <c r="C3" s="7"/>
      <c r="D3" s="7"/>
      <c r="E3" s="7"/>
      <c r="F3" s="7"/>
      <c r="G3" s="7"/>
      <c r="H3" s="7"/>
      <c r="I3" s="7"/>
      <c r="J3" s="7"/>
      <c r="K3" s="7"/>
      <c r="L3" s="8"/>
      <c r="AT3" s="5" t="s">
        <v>82</v>
      </c>
    </row>
    <row r="4" spans="2:46" ht="25" customHeight="1">
      <c r="B4" s="8"/>
      <c r="D4" s="9" t="s">
        <v>89</v>
      </c>
      <c r="L4" s="8"/>
      <c r="M4" s="72" t="s">
        <v>10</v>
      </c>
      <c r="AT4" s="5" t="s">
        <v>3</v>
      </c>
    </row>
    <row r="5" spans="2:46" ht="7" customHeight="1">
      <c r="B5" s="8"/>
      <c r="L5" s="8"/>
    </row>
    <row r="6" spans="2:46" ht="12" customHeight="1">
      <c r="B6" s="8"/>
      <c r="D6" s="13" t="s">
        <v>14</v>
      </c>
      <c r="L6" s="8"/>
    </row>
    <row r="7" spans="2:46" ht="16.5" customHeight="1">
      <c r="B7" s="8"/>
      <c r="E7" s="203" t="str">
        <f>'[1]Rekapitulace stavby'!K6</f>
        <v>Stavební úpravy pavilonu pro vybudování laboratoře SOŠ a SOU</v>
      </c>
      <c r="F7" s="204"/>
      <c r="G7" s="204"/>
      <c r="H7" s="204"/>
      <c r="L7" s="8"/>
    </row>
    <row r="8" spans="2:46" s="17" customFormat="1" ht="12" customHeight="1">
      <c r="B8" s="16"/>
      <c r="D8" s="13" t="s">
        <v>90</v>
      </c>
      <c r="L8" s="16"/>
    </row>
    <row r="9" spans="2:46" s="17" customFormat="1" ht="16.5" customHeight="1">
      <c r="B9" s="16"/>
      <c r="E9" s="185" t="s">
        <v>543</v>
      </c>
      <c r="F9" s="202"/>
      <c r="G9" s="202"/>
      <c r="H9" s="202"/>
      <c r="L9" s="16"/>
    </row>
    <row r="10" spans="2:46" s="17" customFormat="1">
      <c r="B10" s="16"/>
      <c r="L10" s="16"/>
    </row>
    <row r="11" spans="2:46" s="17" customFormat="1" ht="12" customHeight="1">
      <c r="B11" s="16"/>
      <c r="D11" s="13" t="s">
        <v>16</v>
      </c>
      <c r="F11" s="14" t="s">
        <v>1</v>
      </c>
      <c r="I11" s="13" t="s">
        <v>17</v>
      </c>
      <c r="J11" s="14" t="s">
        <v>1</v>
      </c>
      <c r="L11" s="16"/>
    </row>
    <row r="12" spans="2:46" s="17" customFormat="1" ht="12" customHeight="1">
      <c r="B12" s="16"/>
      <c r="D12" s="13" t="s">
        <v>18</v>
      </c>
      <c r="F12" s="14" t="s">
        <v>19</v>
      </c>
      <c r="I12" s="13" t="s">
        <v>20</v>
      </c>
      <c r="J12" s="73" t="str">
        <f>'[1]Rekapitulace stavby'!AN8</f>
        <v>19. 6. 2022</v>
      </c>
      <c r="L12" s="16"/>
    </row>
    <row r="13" spans="2:46" s="17" customFormat="1" ht="10.9" customHeight="1">
      <c r="B13" s="16"/>
      <c r="L13" s="16"/>
    </row>
    <row r="14" spans="2:46" s="17" customFormat="1" ht="12" customHeight="1">
      <c r="B14" s="16"/>
      <c r="D14" s="13" t="s">
        <v>22</v>
      </c>
      <c r="I14" s="13" t="s">
        <v>23</v>
      </c>
      <c r="J14" s="14" t="s">
        <v>1</v>
      </c>
      <c r="L14" s="16"/>
    </row>
    <row r="15" spans="2:46" s="17" customFormat="1" ht="18" customHeight="1">
      <c r="B15" s="16"/>
      <c r="E15" s="14" t="s">
        <v>24</v>
      </c>
      <c r="I15" s="13" t="s">
        <v>25</v>
      </c>
      <c r="J15" s="14" t="s">
        <v>1</v>
      </c>
      <c r="L15" s="16"/>
    </row>
    <row r="16" spans="2:46" s="17" customFormat="1" ht="7" customHeight="1">
      <c r="B16" s="16"/>
      <c r="L16" s="16"/>
    </row>
    <row r="17" spans="2:12" s="17" customFormat="1" ht="12" customHeight="1">
      <c r="B17" s="16"/>
      <c r="D17" s="13" t="s">
        <v>26</v>
      </c>
      <c r="I17" s="13" t="s">
        <v>23</v>
      </c>
      <c r="J17" s="14" t="str">
        <f>'[1]Rekapitulace stavby'!AN13</f>
        <v/>
      </c>
      <c r="L17" s="16"/>
    </row>
    <row r="18" spans="2:12" s="17" customFormat="1" ht="18" customHeight="1">
      <c r="B18" s="16"/>
      <c r="E18" s="197" t="str">
        <f>'[1]Rekapitulace stavby'!E14</f>
        <v xml:space="preserve"> </v>
      </c>
      <c r="F18" s="197"/>
      <c r="G18" s="197"/>
      <c r="H18" s="197"/>
      <c r="I18" s="13" t="s">
        <v>25</v>
      </c>
      <c r="J18" s="14" t="str">
        <f>'[1]Rekapitulace stavby'!AN14</f>
        <v/>
      </c>
      <c r="L18" s="16"/>
    </row>
    <row r="19" spans="2:12" s="17" customFormat="1" ht="7" customHeight="1">
      <c r="B19" s="16"/>
      <c r="L19" s="16"/>
    </row>
    <row r="20" spans="2:12" s="17" customFormat="1" ht="12" customHeight="1">
      <c r="B20" s="16"/>
      <c r="D20" s="13" t="s">
        <v>28</v>
      </c>
      <c r="I20" s="13" t="s">
        <v>23</v>
      </c>
      <c r="J20" s="14" t="str">
        <f>IF('[1]Rekapitulace stavby'!AN16="","",'[1]Rekapitulace stavby'!AN16)</f>
        <v/>
      </c>
      <c r="L20" s="16"/>
    </row>
    <row r="21" spans="2:12" s="17" customFormat="1" ht="18" customHeight="1">
      <c r="B21" s="16"/>
      <c r="E21" s="14" t="str">
        <f>IF('[1]Rekapitulace stavby'!E17="","",'[1]Rekapitulace stavby'!E17)</f>
        <v xml:space="preserve"> </v>
      </c>
      <c r="I21" s="13" t="s">
        <v>25</v>
      </c>
      <c r="J21" s="14" t="str">
        <f>IF('[1]Rekapitulace stavby'!AN17="","",'[1]Rekapitulace stavby'!AN17)</f>
        <v/>
      </c>
      <c r="L21" s="16"/>
    </row>
    <row r="22" spans="2:12" s="17" customFormat="1" ht="7" customHeight="1">
      <c r="B22" s="16"/>
      <c r="L22" s="16"/>
    </row>
    <row r="23" spans="2:12" s="17" customFormat="1" ht="12" customHeight="1">
      <c r="B23" s="16"/>
      <c r="D23" s="13" t="s">
        <v>30</v>
      </c>
      <c r="I23" s="13" t="s">
        <v>23</v>
      </c>
      <c r="J23" s="14" t="str">
        <f>IF('[1]Rekapitulace stavby'!AN19="","",'[1]Rekapitulace stavby'!AN19)</f>
        <v/>
      </c>
      <c r="L23" s="16"/>
    </row>
    <row r="24" spans="2:12" s="17" customFormat="1" ht="18" customHeight="1">
      <c r="B24" s="16"/>
      <c r="E24" s="14" t="str">
        <f>IF('[1]Rekapitulace stavby'!E20="","",'[1]Rekapitulace stavby'!E20)</f>
        <v xml:space="preserve"> </v>
      </c>
      <c r="I24" s="13" t="s">
        <v>25</v>
      </c>
      <c r="J24" s="14" t="str">
        <f>IF('[1]Rekapitulace stavby'!AN20="","",'[1]Rekapitulace stavby'!AN20)</f>
        <v/>
      </c>
      <c r="L24" s="16"/>
    </row>
    <row r="25" spans="2:12" s="17" customFormat="1" ht="7" customHeight="1">
      <c r="B25" s="16"/>
      <c r="L25" s="16"/>
    </row>
    <row r="26" spans="2:12" s="17" customFormat="1" ht="12" customHeight="1">
      <c r="B26" s="16"/>
      <c r="D26" s="13" t="s">
        <v>31</v>
      </c>
      <c r="L26" s="16"/>
    </row>
    <row r="27" spans="2:12" s="75" customFormat="1" ht="23.25" customHeight="1">
      <c r="B27" s="74"/>
      <c r="E27" s="199" t="s">
        <v>92</v>
      </c>
      <c r="F27" s="199"/>
      <c r="G27" s="199"/>
      <c r="H27" s="199"/>
      <c r="L27" s="74"/>
    </row>
    <row r="28" spans="2:12" s="17" customFormat="1" ht="7" customHeight="1">
      <c r="B28" s="16"/>
      <c r="L28" s="16"/>
    </row>
    <row r="29" spans="2:12" s="17" customFormat="1" ht="7" customHeight="1">
      <c r="B29" s="16"/>
      <c r="D29" s="38"/>
      <c r="E29" s="38"/>
      <c r="F29" s="38"/>
      <c r="G29" s="38"/>
      <c r="H29" s="38"/>
      <c r="I29" s="38"/>
      <c r="J29" s="38"/>
      <c r="K29" s="38"/>
      <c r="L29" s="16"/>
    </row>
    <row r="30" spans="2:12" s="17" customFormat="1" ht="25.4" customHeight="1">
      <c r="B30" s="16"/>
      <c r="D30" s="76" t="s">
        <v>33</v>
      </c>
      <c r="J30" s="77">
        <f>ROUND(J126, 2)</f>
        <v>0</v>
      </c>
      <c r="L30" s="16"/>
    </row>
    <row r="31" spans="2:12" s="17" customFormat="1" ht="7" customHeight="1">
      <c r="B31" s="16"/>
      <c r="D31" s="38"/>
      <c r="E31" s="38"/>
      <c r="F31" s="38"/>
      <c r="G31" s="38"/>
      <c r="H31" s="38"/>
      <c r="I31" s="38"/>
      <c r="J31" s="38"/>
      <c r="K31" s="38"/>
      <c r="L31" s="16"/>
    </row>
    <row r="32" spans="2:12" s="17" customFormat="1" ht="14.5" customHeight="1">
      <c r="B32" s="16"/>
      <c r="F32" s="78" t="s">
        <v>35</v>
      </c>
      <c r="I32" s="78" t="s">
        <v>34</v>
      </c>
      <c r="J32" s="78" t="s">
        <v>36</v>
      </c>
      <c r="L32" s="16"/>
    </row>
    <row r="33" spans="2:12" s="17" customFormat="1" ht="14.5" customHeight="1">
      <c r="B33" s="16"/>
      <c r="D33" s="79" t="s">
        <v>37</v>
      </c>
      <c r="E33" s="13" t="s">
        <v>38</v>
      </c>
      <c r="F33" s="80">
        <f>ROUND((SUM(BE126:BE294)),  2)</f>
        <v>0</v>
      </c>
      <c r="I33" s="81">
        <v>0.21</v>
      </c>
      <c r="J33" s="80">
        <f>ROUND(((SUM(BE126:BE294))*I33),  2)</f>
        <v>0</v>
      </c>
      <c r="L33" s="16"/>
    </row>
    <row r="34" spans="2:12" s="17" customFormat="1" ht="14.5" customHeight="1">
      <c r="B34" s="16"/>
      <c r="E34" s="13" t="s">
        <v>39</v>
      </c>
      <c r="F34" s="80">
        <f>ROUND((SUM(BF126:BF294)),  2)</f>
        <v>0</v>
      </c>
      <c r="I34" s="81">
        <v>0.15</v>
      </c>
      <c r="J34" s="80">
        <f>ROUND(((SUM(BF126:BF294))*I34),  2)</f>
        <v>0</v>
      </c>
      <c r="L34" s="16"/>
    </row>
    <row r="35" spans="2:12" s="17" customFormat="1" ht="14.5" hidden="1" customHeight="1">
      <c r="B35" s="16"/>
      <c r="E35" s="13" t="s">
        <v>40</v>
      </c>
      <c r="F35" s="80">
        <f>ROUND((SUM(BG126:BG294)),  2)</f>
        <v>0</v>
      </c>
      <c r="I35" s="81">
        <v>0.21</v>
      </c>
      <c r="J35" s="80">
        <f>0</f>
        <v>0</v>
      </c>
      <c r="L35" s="16"/>
    </row>
    <row r="36" spans="2:12" s="17" customFormat="1" ht="14.5" hidden="1" customHeight="1">
      <c r="B36" s="16"/>
      <c r="E36" s="13" t="s">
        <v>41</v>
      </c>
      <c r="F36" s="80">
        <f>ROUND((SUM(BH126:BH294)),  2)</f>
        <v>0</v>
      </c>
      <c r="I36" s="81">
        <v>0.15</v>
      </c>
      <c r="J36" s="80">
        <f>0</f>
        <v>0</v>
      </c>
      <c r="L36" s="16"/>
    </row>
    <row r="37" spans="2:12" s="17" customFormat="1" ht="14.5" hidden="1" customHeight="1">
      <c r="B37" s="16"/>
      <c r="E37" s="13" t="s">
        <v>42</v>
      </c>
      <c r="F37" s="80">
        <f>ROUND((SUM(BI126:BI294)),  2)</f>
        <v>0</v>
      </c>
      <c r="I37" s="81">
        <v>0</v>
      </c>
      <c r="J37" s="80">
        <f>0</f>
        <v>0</v>
      </c>
      <c r="L37" s="16"/>
    </row>
    <row r="38" spans="2:12" s="17" customFormat="1" ht="7" customHeight="1">
      <c r="B38" s="16"/>
      <c r="L38" s="16"/>
    </row>
    <row r="39" spans="2:12" s="17" customFormat="1" ht="25.4" customHeight="1">
      <c r="B39" s="16"/>
      <c r="D39" s="22" t="s">
        <v>43</v>
      </c>
      <c r="E39" s="23"/>
      <c r="F39" s="23"/>
      <c r="G39" s="82" t="s">
        <v>44</v>
      </c>
      <c r="H39" s="24" t="s">
        <v>45</v>
      </c>
      <c r="I39" s="23"/>
      <c r="J39" s="83">
        <f>SUM(J30:J37)</f>
        <v>0</v>
      </c>
      <c r="K39" s="84"/>
      <c r="L39" s="16"/>
    </row>
    <row r="40" spans="2:12" s="17" customFormat="1" ht="14.5" customHeight="1">
      <c r="B40" s="16"/>
      <c r="L40" s="16"/>
    </row>
    <row r="41" spans="2:12" ht="12.65" customHeight="1">
      <c r="B41" s="8"/>
      <c r="L41" s="8"/>
    </row>
    <row r="42" spans="2:12" ht="14.5" hidden="1" customHeight="1">
      <c r="B42" s="8"/>
      <c r="L42" s="8"/>
    </row>
    <row r="43" spans="2:12" ht="0.65" hidden="1" customHeight="1">
      <c r="B43" s="8"/>
      <c r="L43" s="8"/>
    </row>
    <row r="44" spans="2:12" ht="14.5" hidden="1" customHeight="1">
      <c r="B44" s="8"/>
      <c r="L44" s="8"/>
    </row>
    <row r="45" spans="2:12" ht="14.5" hidden="1" customHeight="1">
      <c r="B45" s="8"/>
      <c r="L45" s="8"/>
    </row>
    <row r="46" spans="2:12" ht="14.5" hidden="1" customHeight="1">
      <c r="B46" s="8"/>
      <c r="L46" s="8"/>
    </row>
    <row r="47" spans="2:12" ht="14.5" hidden="1" customHeight="1">
      <c r="B47" s="8"/>
      <c r="L47" s="8"/>
    </row>
    <row r="48" spans="2:12" ht="14.5" hidden="1" customHeight="1">
      <c r="B48" s="8"/>
      <c r="L48" s="8"/>
    </row>
    <row r="49" spans="2:12" ht="14.5" hidden="1" customHeight="1">
      <c r="B49" s="8"/>
      <c r="L49" s="8"/>
    </row>
    <row r="50" spans="2:12" s="17" customFormat="1" ht="14.5" customHeight="1">
      <c r="B50" s="16"/>
      <c r="D50" s="25" t="s">
        <v>46</v>
      </c>
      <c r="E50" s="26"/>
      <c r="F50" s="26"/>
      <c r="G50" s="25" t="s">
        <v>47</v>
      </c>
      <c r="H50" s="26"/>
      <c r="I50" s="26"/>
      <c r="J50" s="26"/>
      <c r="K50" s="26"/>
      <c r="L50" s="16"/>
    </row>
    <row r="51" spans="2:12">
      <c r="B51" s="8"/>
      <c r="L51" s="8"/>
    </row>
    <row r="52" spans="2:12" ht="11.5" customHeight="1">
      <c r="B52" s="8"/>
      <c r="L52" s="8"/>
    </row>
    <row r="53" spans="2:12" hidden="1">
      <c r="B53" s="8"/>
      <c r="L53" s="8"/>
    </row>
    <row r="54" spans="2:12" hidden="1">
      <c r="B54" s="8"/>
      <c r="L54" s="8"/>
    </row>
    <row r="55" spans="2:12" hidden="1">
      <c r="B55" s="8"/>
      <c r="L55" s="8"/>
    </row>
    <row r="56" spans="2:12" hidden="1">
      <c r="B56" s="8"/>
      <c r="L56" s="8"/>
    </row>
    <row r="57" spans="2:12" hidden="1">
      <c r="B57" s="8"/>
      <c r="L57" s="8"/>
    </row>
    <row r="58" spans="2:12" hidden="1">
      <c r="B58" s="8"/>
      <c r="L58" s="8"/>
    </row>
    <row r="59" spans="2:12" hidden="1">
      <c r="B59" s="8"/>
      <c r="L59" s="8"/>
    </row>
    <row r="60" spans="2:12" hidden="1">
      <c r="B60" s="8"/>
      <c r="L60" s="8"/>
    </row>
    <row r="61" spans="2:12" s="17" customFormat="1">
      <c r="B61" s="16"/>
      <c r="D61" s="27" t="s">
        <v>48</v>
      </c>
      <c r="E61" s="19"/>
      <c r="F61" s="85" t="s">
        <v>49</v>
      </c>
      <c r="G61" s="27" t="s">
        <v>48</v>
      </c>
      <c r="H61" s="19"/>
      <c r="I61" s="19"/>
      <c r="J61" s="86" t="s">
        <v>49</v>
      </c>
      <c r="K61" s="19"/>
      <c r="L61" s="16"/>
    </row>
    <row r="62" spans="2:12">
      <c r="B62" s="8"/>
      <c r="L62" s="8"/>
    </row>
    <row r="63" spans="2:12" ht="8.15" customHeight="1">
      <c r="B63" s="8"/>
      <c r="L63" s="8"/>
    </row>
    <row r="64" spans="2:12" hidden="1">
      <c r="B64" s="8"/>
      <c r="L64" s="8"/>
    </row>
    <row r="65" spans="2:12" s="17" customFormat="1">
      <c r="B65" s="16"/>
      <c r="D65" s="25" t="s">
        <v>50</v>
      </c>
      <c r="E65" s="26"/>
      <c r="F65" s="26"/>
      <c r="G65" s="25" t="s">
        <v>51</v>
      </c>
      <c r="H65" s="26"/>
      <c r="I65" s="26"/>
      <c r="J65" s="26"/>
      <c r="K65" s="26"/>
      <c r="L65" s="16"/>
    </row>
    <row r="66" spans="2:12">
      <c r="B66" s="8"/>
      <c r="L66" s="8"/>
    </row>
    <row r="67" spans="2:12">
      <c r="B67" s="8"/>
      <c r="L67" s="8"/>
    </row>
    <row r="68" spans="2:12" ht="1" customHeight="1">
      <c r="B68" s="8"/>
      <c r="L68" s="8"/>
    </row>
    <row r="69" spans="2:12" hidden="1">
      <c r="B69" s="8"/>
      <c r="L69" s="8"/>
    </row>
    <row r="70" spans="2:12" hidden="1">
      <c r="B70" s="8"/>
      <c r="L70" s="8"/>
    </row>
    <row r="71" spans="2:12" hidden="1">
      <c r="B71" s="8"/>
      <c r="L71" s="8"/>
    </row>
    <row r="72" spans="2:12" hidden="1">
      <c r="B72" s="8"/>
      <c r="L72" s="8"/>
    </row>
    <row r="73" spans="2:12" hidden="1">
      <c r="B73" s="8"/>
      <c r="L73" s="8"/>
    </row>
    <row r="74" spans="2:12" hidden="1">
      <c r="B74" s="8"/>
      <c r="L74" s="8"/>
    </row>
    <row r="75" spans="2:12" hidden="1">
      <c r="B75" s="8"/>
      <c r="L75" s="8"/>
    </row>
    <row r="76" spans="2:12" s="17" customFormat="1">
      <c r="B76" s="16"/>
      <c r="D76" s="27" t="s">
        <v>48</v>
      </c>
      <c r="E76" s="19"/>
      <c r="F76" s="85" t="s">
        <v>49</v>
      </c>
      <c r="G76" s="27" t="s">
        <v>48</v>
      </c>
      <c r="H76" s="19"/>
      <c r="I76" s="19"/>
      <c r="J76" s="86" t="s">
        <v>49</v>
      </c>
      <c r="K76" s="19"/>
      <c r="L76" s="16"/>
    </row>
    <row r="77" spans="2:12" s="17" customFormat="1" ht="14.5" customHeight="1">
      <c r="B77" s="28"/>
      <c r="C77" s="29"/>
      <c r="D77" s="29"/>
      <c r="E77" s="29"/>
      <c r="F77" s="29"/>
      <c r="G77" s="29"/>
      <c r="H77" s="29"/>
      <c r="I77" s="29"/>
      <c r="J77" s="29"/>
      <c r="K77" s="29"/>
      <c r="L77" s="16"/>
    </row>
    <row r="81" spans="2:47" s="17" customFormat="1" ht="7" customHeight="1">
      <c r="B81" s="30"/>
      <c r="C81" s="31"/>
      <c r="D81" s="31"/>
      <c r="E81" s="31"/>
      <c r="F81" s="31"/>
      <c r="G81" s="31"/>
      <c r="H81" s="31"/>
      <c r="I81" s="31"/>
      <c r="J81" s="31"/>
      <c r="K81" s="31"/>
      <c r="L81" s="16"/>
    </row>
    <row r="82" spans="2:47" s="17" customFormat="1" ht="25" customHeight="1">
      <c r="B82" s="16"/>
      <c r="C82" s="9" t="s">
        <v>93</v>
      </c>
      <c r="L82" s="16"/>
    </row>
    <row r="83" spans="2:47" s="17" customFormat="1" ht="7" customHeight="1">
      <c r="B83" s="16"/>
      <c r="L83" s="16"/>
    </row>
    <row r="84" spans="2:47" s="17" customFormat="1" ht="12" customHeight="1">
      <c r="B84" s="16"/>
      <c r="C84" s="13" t="s">
        <v>14</v>
      </c>
      <c r="L84" s="16"/>
    </row>
    <row r="85" spans="2:47" s="17" customFormat="1" ht="16.5" customHeight="1">
      <c r="B85" s="16"/>
      <c r="E85" s="203" t="str">
        <f>E7</f>
        <v>Stavební úpravy pavilonu pro vybudování laboratoře SOŠ a SOU</v>
      </c>
      <c r="F85" s="204"/>
      <c r="G85" s="204"/>
      <c r="H85" s="204"/>
      <c r="L85" s="16"/>
    </row>
    <row r="86" spans="2:47" s="17" customFormat="1" ht="12" customHeight="1">
      <c r="B86" s="16"/>
      <c r="C86" s="13" t="s">
        <v>90</v>
      </c>
      <c r="L86" s="16"/>
    </row>
    <row r="87" spans="2:47" s="17" customFormat="1" ht="16.5" customHeight="1">
      <c r="B87" s="16"/>
      <c r="E87" s="185" t="str">
        <f>E9</f>
        <v>22-157-2 - Ostatní profese</v>
      </c>
      <c r="F87" s="202"/>
      <c r="G87" s="202"/>
      <c r="H87" s="202"/>
      <c r="L87" s="16"/>
    </row>
    <row r="88" spans="2:47" s="17" customFormat="1" ht="7" customHeight="1">
      <c r="B88" s="16"/>
      <c r="L88" s="16"/>
    </row>
    <row r="89" spans="2:47" s="17" customFormat="1" ht="12" customHeight="1">
      <c r="B89" s="16"/>
      <c r="C89" s="13" t="s">
        <v>18</v>
      </c>
      <c r="F89" s="14" t="str">
        <f>F12</f>
        <v>Neratovice</v>
      </c>
      <c r="I89" s="13" t="s">
        <v>20</v>
      </c>
      <c r="J89" s="73" t="str">
        <f>IF(J12="","",J12)</f>
        <v>19. 6. 2022</v>
      </c>
      <c r="L89" s="16"/>
    </row>
    <row r="90" spans="2:47" s="17" customFormat="1" ht="7" customHeight="1">
      <c r="B90" s="16"/>
      <c r="L90" s="16"/>
    </row>
    <row r="91" spans="2:47" s="17" customFormat="1" ht="15.25" customHeight="1">
      <c r="B91" s="16"/>
      <c r="C91" s="13" t="s">
        <v>22</v>
      </c>
      <c r="F91" s="14" t="str">
        <f>E15</f>
        <v>SOŠ a SOU Neratovice</v>
      </c>
      <c r="I91" s="13" t="s">
        <v>28</v>
      </c>
      <c r="J91" s="87" t="str">
        <f>E21</f>
        <v xml:space="preserve"> </v>
      </c>
      <c r="L91" s="16"/>
    </row>
    <row r="92" spans="2:47" s="17" customFormat="1" ht="15.25" customHeight="1">
      <c r="B92" s="16"/>
      <c r="C92" s="13" t="s">
        <v>26</v>
      </c>
      <c r="F92" s="14" t="str">
        <f>IF(E18="","",E18)</f>
        <v xml:space="preserve"> </v>
      </c>
      <c r="I92" s="13" t="s">
        <v>30</v>
      </c>
      <c r="J92" s="87" t="str">
        <f>E24</f>
        <v xml:space="preserve"> </v>
      </c>
      <c r="L92" s="16"/>
    </row>
    <row r="93" spans="2:47" s="17" customFormat="1" ht="10.4" customHeight="1">
      <c r="B93" s="16"/>
      <c r="L93" s="16"/>
    </row>
    <row r="94" spans="2:47" s="17" customFormat="1" ht="29.25" customHeight="1">
      <c r="B94" s="16"/>
      <c r="C94" s="88" t="s">
        <v>94</v>
      </c>
      <c r="J94" s="89" t="s">
        <v>95</v>
      </c>
      <c r="L94" s="16"/>
    </row>
    <row r="95" spans="2:47" s="17" customFormat="1" ht="10.4" customHeight="1">
      <c r="B95" s="16"/>
      <c r="L95" s="16"/>
    </row>
    <row r="96" spans="2:47" s="17" customFormat="1" ht="22.9" customHeight="1">
      <c r="B96" s="16"/>
      <c r="C96" s="90" t="s">
        <v>96</v>
      </c>
      <c r="J96" s="77">
        <f>J126</f>
        <v>0</v>
      </c>
      <c r="L96" s="16"/>
      <c r="AU96" s="5" t="s">
        <v>97</v>
      </c>
    </row>
    <row r="97" spans="2:12" s="92" customFormat="1" ht="25" customHeight="1">
      <c r="B97" s="91"/>
      <c r="D97" s="93" t="s">
        <v>105</v>
      </c>
      <c r="E97" s="94"/>
      <c r="F97" s="94"/>
      <c r="G97" s="94"/>
      <c r="H97" s="94"/>
      <c r="I97" s="94"/>
      <c r="J97" s="95">
        <f>J127</f>
        <v>0</v>
      </c>
      <c r="L97" s="91"/>
    </row>
    <row r="98" spans="2:12" s="97" customFormat="1" ht="19.899999999999999" customHeight="1">
      <c r="B98" s="96"/>
      <c r="D98" s="98" t="s">
        <v>544</v>
      </c>
      <c r="E98" s="99"/>
      <c r="F98" s="99"/>
      <c r="G98" s="99"/>
      <c r="H98" s="99"/>
      <c r="I98" s="99"/>
      <c r="J98" s="100">
        <f>J128</f>
        <v>0</v>
      </c>
      <c r="L98" s="96"/>
    </row>
    <row r="99" spans="2:12" s="97" customFormat="1" ht="19.899999999999999" customHeight="1">
      <c r="B99" s="96"/>
      <c r="D99" s="98" t="s">
        <v>545</v>
      </c>
      <c r="E99" s="99"/>
      <c r="F99" s="99"/>
      <c r="G99" s="99"/>
      <c r="H99" s="99"/>
      <c r="I99" s="99"/>
      <c r="J99" s="100">
        <f>J153</f>
        <v>0</v>
      </c>
      <c r="L99" s="96"/>
    </row>
    <row r="100" spans="2:12" s="97" customFormat="1" ht="19.899999999999999" customHeight="1">
      <c r="B100" s="96"/>
      <c r="D100" s="98" t="s">
        <v>546</v>
      </c>
      <c r="E100" s="99"/>
      <c r="F100" s="99"/>
      <c r="G100" s="99"/>
      <c r="H100" s="99"/>
      <c r="I100" s="99"/>
      <c r="J100" s="100">
        <f>J195</f>
        <v>0</v>
      </c>
      <c r="L100" s="96"/>
    </row>
    <row r="101" spans="2:12" s="97" customFormat="1" ht="19.899999999999999" customHeight="1">
      <c r="B101" s="96"/>
      <c r="D101" s="98" t="s">
        <v>107</v>
      </c>
      <c r="E101" s="99"/>
      <c r="F101" s="99"/>
      <c r="G101" s="99"/>
      <c r="H101" s="99"/>
      <c r="I101" s="99"/>
      <c r="J101" s="100">
        <f>J205</f>
        <v>0</v>
      </c>
      <c r="L101" s="96"/>
    </row>
    <row r="102" spans="2:12" s="97" customFormat="1" ht="19.899999999999999" customHeight="1">
      <c r="B102" s="96"/>
      <c r="D102" s="98" t="s">
        <v>547</v>
      </c>
      <c r="E102" s="99"/>
      <c r="F102" s="99"/>
      <c r="G102" s="99"/>
      <c r="H102" s="99"/>
      <c r="I102" s="99"/>
      <c r="J102" s="100">
        <f>J226</f>
        <v>0</v>
      </c>
      <c r="L102" s="96"/>
    </row>
    <row r="103" spans="2:12" s="97" customFormat="1" ht="19.899999999999999" customHeight="1">
      <c r="B103" s="96"/>
      <c r="D103" s="98" t="s">
        <v>548</v>
      </c>
      <c r="E103" s="99"/>
      <c r="F103" s="99"/>
      <c r="G103" s="99"/>
      <c r="H103" s="99"/>
      <c r="I103" s="99"/>
      <c r="J103" s="100">
        <f>J260</f>
        <v>0</v>
      </c>
      <c r="L103" s="96"/>
    </row>
    <row r="104" spans="2:12" s="97" customFormat="1" ht="19.899999999999999" customHeight="1">
      <c r="B104" s="96"/>
      <c r="D104" s="98" t="s">
        <v>549</v>
      </c>
      <c r="E104" s="99"/>
      <c r="F104" s="99"/>
      <c r="G104" s="99"/>
      <c r="H104" s="99"/>
      <c r="I104" s="99"/>
      <c r="J104" s="100">
        <f>J268</f>
        <v>0</v>
      </c>
      <c r="L104" s="96"/>
    </row>
    <row r="105" spans="2:12" s="97" customFormat="1" ht="19.899999999999999" customHeight="1">
      <c r="B105" s="96"/>
      <c r="D105" s="98" t="s">
        <v>550</v>
      </c>
      <c r="E105" s="99"/>
      <c r="F105" s="99"/>
      <c r="G105" s="99"/>
      <c r="H105" s="99"/>
      <c r="I105" s="99"/>
      <c r="J105" s="100">
        <f>J277</f>
        <v>0</v>
      </c>
      <c r="L105" s="96"/>
    </row>
    <row r="106" spans="2:12" s="92" customFormat="1" ht="25" customHeight="1">
      <c r="B106" s="91"/>
      <c r="D106" s="93" t="s">
        <v>114</v>
      </c>
      <c r="E106" s="94"/>
      <c r="F106" s="94"/>
      <c r="G106" s="94"/>
      <c r="H106" s="94"/>
      <c r="I106" s="94"/>
      <c r="J106" s="95">
        <f>J287</f>
        <v>0</v>
      </c>
      <c r="L106" s="91"/>
    </row>
    <row r="107" spans="2:12" s="17" customFormat="1" ht="21.75" customHeight="1">
      <c r="B107" s="16"/>
      <c r="L107" s="16"/>
    </row>
    <row r="108" spans="2:12" s="17" customFormat="1" ht="7" customHeight="1">
      <c r="B108" s="28"/>
      <c r="C108" s="29"/>
      <c r="D108" s="29"/>
      <c r="E108" s="29"/>
      <c r="F108" s="29"/>
      <c r="G108" s="29"/>
      <c r="H108" s="29"/>
      <c r="I108" s="29"/>
      <c r="J108" s="29"/>
      <c r="K108" s="29"/>
      <c r="L108" s="16"/>
    </row>
    <row r="112" spans="2:12" s="17" customFormat="1" ht="7" customHeight="1">
      <c r="B112" s="30"/>
      <c r="C112" s="31"/>
      <c r="D112" s="31"/>
      <c r="E112" s="31"/>
      <c r="F112" s="31"/>
      <c r="G112" s="31"/>
      <c r="H112" s="31"/>
      <c r="I112" s="31"/>
      <c r="J112" s="31"/>
      <c r="K112" s="31"/>
      <c r="L112" s="16"/>
    </row>
    <row r="113" spans="2:63" s="17" customFormat="1" ht="25" customHeight="1">
      <c r="B113" s="16"/>
      <c r="C113" s="9" t="s">
        <v>115</v>
      </c>
      <c r="L113" s="16"/>
    </row>
    <row r="114" spans="2:63" s="17" customFormat="1" ht="7" customHeight="1">
      <c r="B114" s="16"/>
      <c r="L114" s="16"/>
    </row>
    <row r="115" spans="2:63" s="17" customFormat="1" ht="12" customHeight="1">
      <c r="B115" s="16"/>
      <c r="C115" s="13" t="s">
        <v>14</v>
      </c>
      <c r="L115" s="16"/>
    </row>
    <row r="116" spans="2:63" s="17" customFormat="1" ht="16.5" customHeight="1">
      <c r="B116" s="16"/>
      <c r="E116" s="203" t="str">
        <f>E7</f>
        <v>Stavební úpravy pavilonu pro vybudování laboratoře SOŠ a SOU</v>
      </c>
      <c r="F116" s="204"/>
      <c r="G116" s="204"/>
      <c r="H116" s="204"/>
      <c r="L116" s="16"/>
    </row>
    <row r="117" spans="2:63" s="17" customFormat="1" ht="12" customHeight="1">
      <c r="B117" s="16"/>
      <c r="C117" s="13" t="s">
        <v>90</v>
      </c>
      <c r="L117" s="16"/>
    </row>
    <row r="118" spans="2:63" s="17" customFormat="1" ht="16.5" customHeight="1">
      <c r="B118" s="16"/>
      <c r="E118" s="185" t="str">
        <f>E9</f>
        <v>22-157-2 - Ostatní profese</v>
      </c>
      <c r="F118" s="202"/>
      <c r="G118" s="202"/>
      <c r="H118" s="202"/>
      <c r="L118" s="16"/>
    </row>
    <row r="119" spans="2:63" s="17" customFormat="1" ht="7" customHeight="1">
      <c r="B119" s="16"/>
      <c r="L119" s="16"/>
    </row>
    <row r="120" spans="2:63" s="17" customFormat="1" ht="12" customHeight="1">
      <c r="B120" s="16"/>
      <c r="C120" s="13" t="s">
        <v>18</v>
      </c>
      <c r="F120" s="14" t="str">
        <f>F12</f>
        <v>Neratovice</v>
      </c>
      <c r="I120" s="13" t="s">
        <v>20</v>
      </c>
      <c r="J120" s="73" t="str">
        <f>IF(J12="","",J12)</f>
        <v>19. 6. 2022</v>
      </c>
      <c r="L120" s="16"/>
    </row>
    <row r="121" spans="2:63" s="17" customFormat="1" ht="7" customHeight="1">
      <c r="B121" s="16"/>
      <c r="L121" s="16"/>
    </row>
    <row r="122" spans="2:63" s="17" customFormat="1" ht="15.25" customHeight="1">
      <c r="B122" s="16"/>
      <c r="C122" s="13" t="s">
        <v>22</v>
      </c>
      <c r="F122" s="14" t="str">
        <f>E15</f>
        <v>SOŠ a SOU Neratovice</v>
      </c>
      <c r="I122" s="13" t="s">
        <v>28</v>
      </c>
      <c r="J122" s="87" t="str">
        <f>E21</f>
        <v xml:space="preserve"> </v>
      </c>
      <c r="L122" s="16"/>
    </row>
    <row r="123" spans="2:63" s="17" customFormat="1" ht="15.25" customHeight="1">
      <c r="B123" s="16"/>
      <c r="C123" s="13" t="s">
        <v>26</v>
      </c>
      <c r="F123" s="14" t="str">
        <f>IF(E18="","",E18)</f>
        <v xml:space="preserve"> </v>
      </c>
      <c r="I123" s="13" t="s">
        <v>30</v>
      </c>
      <c r="J123" s="87" t="str">
        <f>E24</f>
        <v xml:space="preserve"> </v>
      </c>
      <c r="L123" s="16"/>
    </row>
    <row r="124" spans="2:63" s="17" customFormat="1" ht="10.4" customHeight="1">
      <c r="B124" s="16"/>
      <c r="L124" s="16"/>
    </row>
    <row r="125" spans="2:63" s="105" customFormat="1" ht="29.25" customHeight="1">
      <c r="B125" s="101"/>
      <c r="C125" s="102" t="s">
        <v>116</v>
      </c>
      <c r="D125" s="103" t="s">
        <v>58</v>
      </c>
      <c r="E125" s="103" t="s">
        <v>54</v>
      </c>
      <c r="F125" s="103" t="s">
        <v>55</v>
      </c>
      <c r="G125" s="103" t="s">
        <v>117</v>
      </c>
      <c r="H125" s="103" t="s">
        <v>118</v>
      </c>
      <c r="I125" s="103" t="s">
        <v>119</v>
      </c>
      <c r="J125" s="103" t="s">
        <v>95</v>
      </c>
      <c r="K125" s="104" t="s">
        <v>120</v>
      </c>
      <c r="L125" s="101"/>
      <c r="M125" s="42" t="s">
        <v>1</v>
      </c>
      <c r="N125" s="43" t="s">
        <v>37</v>
      </c>
      <c r="O125" s="43" t="s">
        <v>121</v>
      </c>
      <c r="P125" s="43" t="s">
        <v>122</v>
      </c>
      <c r="Q125" s="43" t="s">
        <v>123</v>
      </c>
      <c r="R125" s="43" t="s">
        <v>124</v>
      </c>
      <c r="S125" s="43" t="s">
        <v>125</v>
      </c>
      <c r="T125" s="44" t="s">
        <v>126</v>
      </c>
    </row>
    <row r="126" spans="2:63" s="17" customFormat="1" ht="22.9" customHeight="1">
      <c r="B126" s="16"/>
      <c r="C126" s="48" t="s">
        <v>127</v>
      </c>
      <c r="J126" s="106">
        <f>BK126</f>
        <v>0</v>
      </c>
      <c r="L126" s="16"/>
      <c r="M126" s="45"/>
      <c r="N126" s="38"/>
      <c r="O126" s="38"/>
      <c r="P126" s="107">
        <f>P127+P287</f>
        <v>0</v>
      </c>
      <c r="Q126" s="38"/>
      <c r="R126" s="107">
        <f>R127+R287</f>
        <v>0</v>
      </c>
      <c r="S126" s="38"/>
      <c r="T126" s="108">
        <f>T127+T287</f>
        <v>0</v>
      </c>
      <c r="AT126" s="5" t="s">
        <v>72</v>
      </c>
      <c r="AU126" s="5" t="s">
        <v>97</v>
      </c>
      <c r="BK126" s="109">
        <f>BK127+BK287</f>
        <v>0</v>
      </c>
    </row>
    <row r="127" spans="2:63" s="111" customFormat="1" ht="25.9" customHeight="1">
      <c r="B127" s="110"/>
      <c r="D127" s="112" t="s">
        <v>72</v>
      </c>
      <c r="E127" s="113" t="s">
        <v>301</v>
      </c>
      <c r="F127" s="113" t="s">
        <v>302</v>
      </c>
      <c r="J127" s="114">
        <f>BK127</f>
        <v>0</v>
      </c>
      <c r="L127" s="110"/>
      <c r="M127" s="115"/>
      <c r="P127" s="116">
        <f>P128+P153+P195+P205+P226+P260+P268+P277</f>
        <v>0</v>
      </c>
      <c r="R127" s="116">
        <f>R128+R153+R195+R205+R226+R260+R268+R277</f>
        <v>0</v>
      </c>
      <c r="T127" s="117">
        <f>T128+T153+T195+T205+T226+T260+T268+T277</f>
        <v>0</v>
      </c>
      <c r="AR127" s="112" t="s">
        <v>82</v>
      </c>
      <c r="AT127" s="118" t="s">
        <v>72</v>
      </c>
      <c r="AU127" s="118" t="s">
        <v>73</v>
      </c>
      <c r="AY127" s="112" t="s">
        <v>130</v>
      </c>
      <c r="BK127" s="119">
        <f>BK128+BK153+BK195+BK205+BK226+BK260+BK268+BK277</f>
        <v>0</v>
      </c>
    </row>
    <row r="128" spans="2:63" s="111" customFormat="1" ht="22.9" customHeight="1">
      <c r="B128" s="110"/>
      <c r="D128" s="112" t="s">
        <v>72</v>
      </c>
      <c r="E128" s="120" t="s">
        <v>551</v>
      </c>
      <c r="F128" s="120" t="s">
        <v>552</v>
      </c>
      <c r="J128" s="121">
        <f>BK128</f>
        <v>0</v>
      </c>
      <c r="L128" s="110"/>
      <c r="M128" s="115"/>
      <c r="P128" s="116">
        <f>SUM(P129:P152)</f>
        <v>0</v>
      </c>
      <c r="R128" s="116">
        <f>SUM(R129:R152)</f>
        <v>0</v>
      </c>
      <c r="T128" s="117">
        <f>SUM(T129:T152)</f>
        <v>0</v>
      </c>
      <c r="AR128" s="112" t="s">
        <v>82</v>
      </c>
      <c r="AT128" s="118" t="s">
        <v>72</v>
      </c>
      <c r="AU128" s="118" t="s">
        <v>80</v>
      </c>
      <c r="AY128" s="112" t="s">
        <v>130</v>
      </c>
      <c r="BK128" s="119">
        <f>SUM(BK129:BK152)</f>
        <v>0</v>
      </c>
    </row>
    <row r="129" spans="2:65" s="17" customFormat="1" ht="24.25" customHeight="1">
      <c r="B129" s="16"/>
      <c r="C129" s="122" t="s">
        <v>80</v>
      </c>
      <c r="D129" s="122" t="s">
        <v>132</v>
      </c>
      <c r="E129" s="123" t="s">
        <v>553</v>
      </c>
      <c r="F129" s="124" t="s">
        <v>554</v>
      </c>
      <c r="G129" s="125" t="s">
        <v>177</v>
      </c>
      <c r="H129" s="126">
        <v>3</v>
      </c>
      <c r="I129" s="1">
        <v>0</v>
      </c>
      <c r="J129" s="128">
        <f t="shared" ref="J129:J152" si="0">ROUND(I129*H129,2)</f>
        <v>0</v>
      </c>
      <c r="K129" s="124" t="s">
        <v>1</v>
      </c>
      <c r="L129" s="16"/>
      <c r="M129" s="129" t="s">
        <v>1</v>
      </c>
      <c r="N129" s="130" t="s">
        <v>38</v>
      </c>
      <c r="O129" s="131">
        <v>0</v>
      </c>
      <c r="P129" s="131">
        <f t="shared" ref="P129:P152" si="1">O129*H129</f>
        <v>0</v>
      </c>
      <c r="Q129" s="131">
        <v>0</v>
      </c>
      <c r="R129" s="131">
        <f t="shared" ref="R129:R152" si="2">Q129*H129</f>
        <v>0</v>
      </c>
      <c r="S129" s="131">
        <v>0</v>
      </c>
      <c r="T129" s="132">
        <f t="shared" ref="T129:T152" si="3">S129*H129</f>
        <v>0</v>
      </c>
      <c r="AR129" s="88" t="s">
        <v>199</v>
      </c>
      <c r="AT129" s="88" t="s">
        <v>132</v>
      </c>
      <c r="AU129" s="88" t="s">
        <v>82</v>
      </c>
      <c r="AY129" s="5" t="s">
        <v>130</v>
      </c>
      <c r="BE129" s="133">
        <f t="shared" ref="BE129:BE152" si="4">IF(N129="základní",J129,0)</f>
        <v>0</v>
      </c>
      <c r="BF129" s="133">
        <f t="shared" ref="BF129:BF152" si="5">IF(N129="snížená",J129,0)</f>
        <v>0</v>
      </c>
      <c r="BG129" s="133">
        <f t="shared" ref="BG129:BG152" si="6">IF(N129="zákl. přenesená",J129,0)</f>
        <v>0</v>
      </c>
      <c r="BH129" s="133">
        <f t="shared" ref="BH129:BH152" si="7">IF(N129="sníž. přenesená",J129,0)</f>
        <v>0</v>
      </c>
      <c r="BI129" s="133">
        <f t="shared" ref="BI129:BI152" si="8">IF(N129="nulová",J129,0)</f>
        <v>0</v>
      </c>
      <c r="BJ129" s="5" t="s">
        <v>80</v>
      </c>
      <c r="BK129" s="133">
        <f t="shared" ref="BK129:BK152" si="9">ROUND(I129*H129,2)</f>
        <v>0</v>
      </c>
      <c r="BL129" s="5" t="s">
        <v>199</v>
      </c>
      <c r="BM129" s="88" t="s">
        <v>555</v>
      </c>
    </row>
    <row r="130" spans="2:65" s="17" customFormat="1" ht="24.25" customHeight="1">
      <c r="B130" s="16"/>
      <c r="C130" s="122" t="s">
        <v>82</v>
      </c>
      <c r="D130" s="122" t="s">
        <v>132</v>
      </c>
      <c r="E130" s="123" t="s">
        <v>556</v>
      </c>
      <c r="F130" s="124" t="s">
        <v>557</v>
      </c>
      <c r="G130" s="125" t="s">
        <v>177</v>
      </c>
      <c r="H130" s="126">
        <v>13</v>
      </c>
      <c r="I130" s="1">
        <v>0</v>
      </c>
      <c r="J130" s="128">
        <f t="shared" si="0"/>
        <v>0</v>
      </c>
      <c r="K130" s="124" t="s">
        <v>1</v>
      </c>
      <c r="L130" s="16"/>
      <c r="M130" s="129" t="s">
        <v>1</v>
      </c>
      <c r="N130" s="130" t="s">
        <v>38</v>
      </c>
      <c r="O130" s="131">
        <v>0</v>
      </c>
      <c r="P130" s="131">
        <f t="shared" si="1"/>
        <v>0</v>
      </c>
      <c r="Q130" s="131">
        <v>0</v>
      </c>
      <c r="R130" s="131">
        <f t="shared" si="2"/>
        <v>0</v>
      </c>
      <c r="S130" s="131">
        <v>0</v>
      </c>
      <c r="T130" s="132">
        <f t="shared" si="3"/>
        <v>0</v>
      </c>
      <c r="AR130" s="88" t="s">
        <v>199</v>
      </c>
      <c r="AT130" s="88" t="s">
        <v>132</v>
      </c>
      <c r="AU130" s="88" t="s">
        <v>82</v>
      </c>
      <c r="AY130" s="5" t="s">
        <v>130</v>
      </c>
      <c r="BE130" s="133">
        <f t="shared" si="4"/>
        <v>0</v>
      </c>
      <c r="BF130" s="133">
        <f t="shared" si="5"/>
        <v>0</v>
      </c>
      <c r="BG130" s="133">
        <f t="shared" si="6"/>
        <v>0</v>
      </c>
      <c r="BH130" s="133">
        <f t="shared" si="7"/>
        <v>0</v>
      </c>
      <c r="BI130" s="133">
        <f t="shared" si="8"/>
        <v>0</v>
      </c>
      <c r="BJ130" s="5" t="s">
        <v>80</v>
      </c>
      <c r="BK130" s="133">
        <f t="shared" si="9"/>
        <v>0</v>
      </c>
      <c r="BL130" s="5" t="s">
        <v>199</v>
      </c>
      <c r="BM130" s="88" t="s">
        <v>558</v>
      </c>
    </row>
    <row r="131" spans="2:65" s="17" customFormat="1" ht="33" customHeight="1">
      <c r="B131" s="16"/>
      <c r="C131" s="122" t="s">
        <v>142</v>
      </c>
      <c r="D131" s="122" t="s">
        <v>132</v>
      </c>
      <c r="E131" s="123" t="s">
        <v>559</v>
      </c>
      <c r="F131" s="124" t="s">
        <v>560</v>
      </c>
      <c r="G131" s="125" t="s">
        <v>177</v>
      </c>
      <c r="H131" s="126">
        <v>8</v>
      </c>
      <c r="I131" s="1">
        <v>0</v>
      </c>
      <c r="J131" s="128">
        <f t="shared" si="0"/>
        <v>0</v>
      </c>
      <c r="K131" s="124" t="s">
        <v>1</v>
      </c>
      <c r="L131" s="16"/>
      <c r="M131" s="129" t="s">
        <v>1</v>
      </c>
      <c r="N131" s="130" t="s">
        <v>38</v>
      </c>
      <c r="O131" s="131">
        <v>0</v>
      </c>
      <c r="P131" s="131">
        <f t="shared" si="1"/>
        <v>0</v>
      </c>
      <c r="Q131" s="131">
        <v>0</v>
      </c>
      <c r="R131" s="131">
        <f t="shared" si="2"/>
        <v>0</v>
      </c>
      <c r="S131" s="131">
        <v>0</v>
      </c>
      <c r="T131" s="132">
        <f t="shared" si="3"/>
        <v>0</v>
      </c>
      <c r="AR131" s="88" t="s">
        <v>199</v>
      </c>
      <c r="AT131" s="88" t="s">
        <v>132</v>
      </c>
      <c r="AU131" s="88" t="s">
        <v>82</v>
      </c>
      <c r="AY131" s="5" t="s">
        <v>130</v>
      </c>
      <c r="BE131" s="133">
        <f t="shared" si="4"/>
        <v>0</v>
      </c>
      <c r="BF131" s="133">
        <f t="shared" si="5"/>
        <v>0</v>
      </c>
      <c r="BG131" s="133">
        <f t="shared" si="6"/>
        <v>0</v>
      </c>
      <c r="BH131" s="133">
        <f t="shared" si="7"/>
        <v>0</v>
      </c>
      <c r="BI131" s="133">
        <f t="shared" si="8"/>
        <v>0</v>
      </c>
      <c r="BJ131" s="5" t="s">
        <v>80</v>
      </c>
      <c r="BK131" s="133">
        <f t="shared" si="9"/>
        <v>0</v>
      </c>
      <c r="BL131" s="5" t="s">
        <v>199</v>
      </c>
      <c r="BM131" s="88" t="s">
        <v>561</v>
      </c>
    </row>
    <row r="132" spans="2:65" s="17" customFormat="1" ht="24.25" customHeight="1">
      <c r="B132" s="16"/>
      <c r="C132" s="122" t="s">
        <v>137</v>
      </c>
      <c r="D132" s="122" t="s">
        <v>132</v>
      </c>
      <c r="E132" s="123" t="s">
        <v>562</v>
      </c>
      <c r="F132" s="124" t="s">
        <v>563</v>
      </c>
      <c r="G132" s="125" t="s">
        <v>177</v>
      </c>
      <c r="H132" s="126">
        <v>4</v>
      </c>
      <c r="I132" s="1">
        <v>0</v>
      </c>
      <c r="J132" s="128">
        <f t="shared" si="0"/>
        <v>0</v>
      </c>
      <c r="K132" s="124" t="s">
        <v>1</v>
      </c>
      <c r="L132" s="16"/>
      <c r="M132" s="129" t="s">
        <v>1</v>
      </c>
      <c r="N132" s="130" t="s">
        <v>38</v>
      </c>
      <c r="O132" s="131">
        <v>0</v>
      </c>
      <c r="P132" s="131">
        <f t="shared" si="1"/>
        <v>0</v>
      </c>
      <c r="Q132" s="131">
        <v>0</v>
      </c>
      <c r="R132" s="131">
        <f t="shared" si="2"/>
        <v>0</v>
      </c>
      <c r="S132" s="131">
        <v>0</v>
      </c>
      <c r="T132" s="132">
        <f t="shared" si="3"/>
        <v>0</v>
      </c>
      <c r="AR132" s="88" t="s">
        <v>199</v>
      </c>
      <c r="AT132" s="88" t="s">
        <v>132</v>
      </c>
      <c r="AU132" s="88" t="s">
        <v>82</v>
      </c>
      <c r="AY132" s="5" t="s">
        <v>130</v>
      </c>
      <c r="BE132" s="133">
        <f t="shared" si="4"/>
        <v>0</v>
      </c>
      <c r="BF132" s="133">
        <f t="shared" si="5"/>
        <v>0</v>
      </c>
      <c r="BG132" s="133">
        <f t="shared" si="6"/>
        <v>0</v>
      </c>
      <c r="BH132" s="133">
        <f t="shared" si="7"/>
        <v>0</v>
      </c>
      <c r="BI132" s="133">
        <f t="shared" si="8"/>
        <v>0</v>
      </c>
      <c r="BJ132" s="5" t="s">
        <v>80</v>
      </c>
      <c r="BK132" s="133">
        <f t="shared" si="9"/>
        <v>0</v>
      </c>
      <c r="BL132" s="5" t="s">
        <v>199</v>
      </c>
      <c r="BM132" s="88" t="s">
        <v>564</v>
      </c>
    </row>
    <row r="133" spans="2:65" s="17" customFormat="1" ht="33" customHeight="1">
      <c r="B133" s="16"/>
      <c r="C133" s="122" t="s">
        <v>151</v>
      </c>
      <c r="D133" s="122" t="s">
        <v>132</v>
      </c>
      <c r="E133" s="123" t="s">
        <v>565</v>
      </c>
      <c r="F133" s="124" t="s">
        <v>566</v>
      </c>
      <c r="G133" s="125" t="s">
        <v>177</v>
      </c>
      <c r="H133" s="126">
        <v>4</v>
      </c>
      <c r="I133" s="1">
        <v>0</v>
      </c>
      <c r="J133" s="128">
        <f t="shared" si="0"/>
        <v>0</v>
      </c>
      <c r="K133" s="124" t="s">
        <v>1</v>
      </c>
      <c r="L133" s="16"/>
      <c r="M133" s="129" t="s">
        <v>1</v>
      </c>
      <c r="N133" s="130" t="s">
        <v>38</v>
      </c>
      <c r="O133" s="131">
        <v>0</v>
      </c>
      <c r="P133" s="131">
        <f t="shared" si="1"/>
        <v>0</v>
      </c>
      <c r="Q133" s="131">
        <v>0</v>
      </c>
      <c r="R133" s="131">
        <f t="shared" si="2"/>
        <v>0</v>
      </c>
      <c r="S133" s="131">
        <v>0</v>
      </c>
      <c r="T133" s="132">
        <f t="shared" si="3"/>
        <v>0</v>
      </c>
      <c r="AR133" s="88" t="s">
        <v>199</v>
      </c>
      <c r="AT133" s="88" t="s">
        <v>132</v>
      </c>
      <c r="AU133" s="88" t="s">
        <v>82</v>
      </c>
      <c r="AY133" s="5" t="s">
        <v>130</v>
      </c>
      <c r="BE133" s="133">
        <f t="shared" si="4"/>
        <v>0</v>
      </c>
      <c r="BF133" s="133">
        <f t="shared" si="5"/>
        <v>0</v>
      </c>
      <c r="BG133" s="133">
        <f t="shared" si="6"/>
        <v>0</v>
      </c>
      <c r="BH133" s="133">
        <f t="shared" si="7"/>
        <v>0</v>
      </c>
      <c r="BI133" s="133">
        <f t="shared" si="8"/>
        <v>0</v>
      </c>
      <c r="BJ133" s="5" t="s">
        <v>80</v>
      </c>
      <c r="BK133" s="133">
        <f t="shared" si="9"/>
        <v>0</v>
      </c>
      <c r="BL133" s="5" t="s">
        <v>199</v>
      </c>
      <c r="BM133" s="88" t="s">
        <v>567</v>
      </c>
    </row>
    <row r="134" spans="2:65" s="17" customFormat="1" ht="33" customHeight="1">
      <c r="B134" s="16"/>
      <c r="C134" s="122" t="s">
        <v>155</v>
      </c>
      <c r="D134" s="122" t="s">
        <v>132</v>
      </c>
      <c r="E134" s="123" t="s">
        <v>568</v>
      </c>
      <c r="F134" s="124" t="s">
        <v>569</v>
      </c>
      <c r="G134" s="125" t="s">
        <v>177</v>
      </c>
      <c r="H134" s="126">
        <v>6</v>
      </c>
      <c r="I134" s="1">
        <v>0</v>
      </c>
      <c r="J134" s="128">
        <f t="shared" si="0"/>
        <v>0</v>
      </c>
      <c r="K134" s="124" t="s">
        <v>1</v>
      </c>
      <c r="L134" s="16"/>
      <c r="M134" s="129" t="s">
        <v>1</v>
      </c>
      <c r="N134" s="130" t="s">
        <v>38</v>
      </c>
      <c r="O134" s="131">
        <v>0</v>
      </c>
      <c r="P134" s="131">
        <f t="shared" si="1"/>
        <v>0</v>
      </c>
      <c r="Q134" s="131">
        <v>0</v>
      </c>
      <c r="R134" s="131">
        <f t="shared" si="2"/>
        <v>0</v>
      </c>
      <c r="S134" s="131">
        <v>0</v>
      </c>
      <c r="T134" s="132">
        <f t="shared" si="3"/>
        <v>0</v>
      </c>
      <c r="AR134" s="88" t="s">
        <v>199</v>
      </c>
      <c r="AT134" s="88" t="s">
        <v>132</v>
      </c>
      <c r="AU134" s="88" t="s">
        <v>82</v>
      </c>
      <c r="AY134" s="5" t="s">
        <v>130</v>
      </c>
      <c r="BE134" s="133">
        <f t="shared" si="4"/>
        <v>0</v>
      </c>
      <c r="BF134" s="133">
        <f t="shared" si="5"/>
        <v>0</v>
      </c>
      <c r="BG134" s="133">
        <f t="shared" si="6"/>
        <v>0</v>
      </c>
      <c r="BH134" s="133">
        <f t="shared" si="7"/>
        <v>0</v>
      </c>
      <c r="BI134" s="133">
        <f t="shared" si="8"/>
        <v>0</v>
      </c>
      <c r="BJ134" s="5" t="s">
        <v>80</v>
      </c>
      <c r="BK134" s="133">
        <f t="shared" si="9"/>
        <v>0</v>
      </c>
      <c r="BL134" s="5" t="s">
        <v>199</v>
      </c>
      <c r="BM134" s="88" t="s">
        <v>570</v>
      </c>
    </row>
    <row r="135" spans="2:65" s="17" customFormat="1" ht="16.5" customHeight="1">
      <c r="B135" s="16"/>
      <c r="C135" s="122" t="s">
        <v>160</v>
      </c>
      <c r="D135" s="122" t="s">
        <v>132</v>
      </c>
      <c r="E135" s="123" t="s">
        <v>571</v>
      </c>
      <c r="F135" s="124" t="s">
        <v>572</v>
      </c>
      <c r="G135" s="125" t="s">
        <v>163</v>
      </c>
      <c r="H135" s="126">
        <v>2</v>
      </c>
      <c r="I135" s="1">
        <v>0</v>
      </c>
      <c r="J135" s="128">
        <f t="shared" si="0"/>
        <v>0</v>
      </c>
      <c r="K135" s="124" t="s">
        <v>1</v>
      </c>
      <c r="L135" s="16"/>
      <c r="M135" s="129" t="s">
        <v>1</v>
      </c>
      <c r="N135" s="130" t="s">
        <v>38</v>
      </c>
      <c r="O135" s="131">
        <v>0</v>
      </c>
      <c r="P135" s="131">
        <f t="shared" si="1"/>
        <v>0</v>
      </c>
      <c r="Q135" s="131">
        <v>0</v>
      </c>
      <c r="R135" s="131">
        <f t="shared" si="2"/>
        <v>0</v>
      </c>
      <c r="S135" s="131">
        <v>0</v>
      </c>
      <c r="T135" s="132">
        <f t="shared" si="3"/>
        <v>0</v>
      </c>
      <c r="AR135" s="88" t="s">
        <v>199</v>
      </c>
      <c r="AT135" s="88" t="s">
        <v>132</v>
      </c>
      <c r="AU135" s="88" t="s">
        <v>82</v>
      </c>
      <c r="AY135" s="5" t="s">
        <v>130</v>
      </c>
      <c r="BE135" s="133">
        <f t="shared" si="4"/>
        <v>0</v>
      </c>
      <c r="BF135" s="133">
        <f t="shared" si="5"/>
        <v>0</v>
      </c>
      <c r="BG135" s="133">
        <f t="shared" si="6"/>
        <v>0</v>
      </c>
      <c r="BH135" s="133">
        <f t="shared" si="7"/>
        <v>0</v>
      </c>
      <c r="BI135" s="133">
        <f t="shared" si="8"/>
        <v>0</v>
      </c>
      <c r="BJ135" s="5" t="s">
        <v>80</v>
      </c>
      <c r="BK135" s="133">
        <f t="shared" si="9"/>
        <v>0</v>
      </c>
      <c r="BL135" s="5" t="s">
        <v>199</v>
      </c>
      <c r="BM135" s="88" t="s">
        <v>573</v>
      </c>
    </row>
    <row r="136" spans="2:65" s="17" customFormat="1" ht="49.15" customHeight="1">
      <c r="B136" s="16"/>
      <c r="C136" s="122" t="s">
        <v>165</v>
      </c>
      <c r="D136" s="122" t="s">
        <v>132</v>
      </c>
      <c r="E136" s="123" t="s">
        <v>574</v>
      </c>
      <c r="F136" s="124" t="s">
        <v>575</v>
      </c>
      <c r="G136" s="125" t="s">
        <v>163</v>
      </c>
      <c r="H136" s="126">
        <v>2</v>
      </c>
      <c r="I136" s="1">
        <v>0</v>
      </c>
      <c r="J136" s="128">
        <f t="shared" si="0"/>
        <v>0</v>
      </c>
      <c r="K136" s="124" t="s">
        <v>1</v>
      </c>
      <c r="L136" s="16"/>
      <c r="M136" s="129" t="s">
        <v>1</v>
      </c>
      <c r="N136" s="130" t="s">
        <v>38</v>
      </c>
      <c r="O136" s="131">
        <v>0</v>
      </c>
      <c r="P136" s="131">
        <f t="shared" si="1"/>
        <v>0</v>
      </c>
      <c r="Q136" s="131">
        <v>0</v>
      </c>
      <c r="R136" s="131">
        <f t="shared" si="2"/>
        <v>0</v>
      </c>
      <c r="S136" s="131">
        <v>0</v>
      </c>
      <c r="T136" s="132">
        <f t="shared" si="3"/>
        <v>0</v>
      </c>
      <c r="AR136" s="88" t="s">
        <v>199</v>
      </c>
      <c r="AT136" s="88" t="s">
        <v>132</v>
      </c>
      <c r="AU136" s="88" t="s">
        <v>82</v>
      </c>
      <c r="AY136" s="5" t="s">
        <v>130</v>
      </c>
      <c r="BE136" s="133">
        <f t="shared" si="4"/>
        <v>0</v>
      </c>
      <c r="BF136" s="133">
        <f t="shared" si="5"/>
        <v>0</v>
      </c>
      <c r="BG136" s="133">
        <f t="shared" si="6"/>
        <v>0</v>
      </c>
      <c r="BH136" s="133">
        <f t="shared" si="7"/>
        <v>0</v>
      </c>
      <c r="BI136" s="133">
        <f t="shared" si="8"/>
        <v>0</v>
      </c>
      <c r="BJ136" s="5" t="s">
        <v>80</v>
      </c>
      <c r="BK136" s="133">
        <f t="shared" si="9"/>
        <v>0</v>
      </c>
      <c r="BL136" s="5" t="s">
        <v>199</v>
      </c>
      <c r="BM136" s="88" t="s">
        <v>576</v>
      </c>
    </row>
    <row r="137" spans="2:65" s="17" customFormat="1" ht="24.25" customHeight="1">
      <c r="B137" s="16"/>
      <c r="C137" s="122" t="s">
        <v>170</v>
      </c>
      <c r="D137" s="122" t="s">
        <v>132</v>
      </c>
      <c r="E137" s="123" t="s">
        <v>577</v>
      </c>
      <c r="F137" s="124" t="s">
        <v>578</v>
      </c>
      <c r="G137" s="125" t="s">
        <v>163</v>
      </c>
      <c r="H137" s="126">
        <v>1</v>
      </c>
      <c r="I137" s="1">
        <v>0</v>
      </c>
      <c r="J137" s="128">
        <f t="shared" si="0"/>
        <v>0</v>
      </c>
      <c r="K137" s="124" t="s">
        <v>1</v>
      </c>
      <c r="L137" s="16"/>
      <c r="M137" s="129" t="s">
        <v>1</v>
      </c>
      <c r="N137" s="130" t="s">
        <v>38</v>
      </c>
      <c r="O137" s="131">
        <v>0</v>
      </c>
      <c r="P137" s="131">
        <f t="shared" si="1"/>
        <v>0</v>
      </c>
      <c r="Q137" s="131">
        <v>0</v>
      </c>
      <c r="R137" s="131">
        <f t="shared" si="2"/>
        <v>0</v>
      </c>
      <c r="S137" s="131">
        <v>0</v>
      </c>
      <c r="T137" s="132">
        <f t="shared" si="3"/>
        <v>0</v>
      </c>
      <c r="AR137" s="88" t="s">
        <v>199</v>
      </c>
      <c r="AT137" s="88" t="s">
        <v>132</v>
      </c>
      <c r="AU137" s="88" t="s">
        <v>82</v>
      </c>
      <c r="AY137" s="5" t="s">
        <v>130</v>
      </c>
      <c r="BE137" s="133">
        <f t="shared" si="4"/>
        <v>0</v>
      </c>
      <c r="BF137" s="133">
        <f t="shared" si="5"/>
        <v>0</v>
      </c>
      <c r="BG137" s="133">
        <f t="shared" si="6"/>
        <v>0</v>
      </c>
      <c r="BH137" s="133">
        <f t="shared" si="7"/>
        <v>0</v>
      </c>
      <c r="BI137" s="133">
        <f t="shared" si="8"/>
        <v>0</v>
      </c>
      <c r="BJ137" s="5" t="s">
        <v>80</v>
      </c>
      <c r="BK137" s="133">
        <f t="shared" si="9"/>
        <v>0</v>
      </c>
      <c r="BL137" s="5" t="s">
        <v>199</v>
      </c>
      <c r="BM137" s="88" t="s">
        <v>579</v>
      </c>
    </row>
    <row r="138" spans="2:65" s="17" customFormat="1" ht="37.9" customHeight="1">
      <c r="B138" s="16"/>
      <c r="C138" s="122" t="s">
        <v>174</v>
      </c>
      <c r="D138" s="122" t="s">
        <v>132</v>
      </c>
      <c r="E138" s="123" t="s">
        <v>580</v>
      </c>
      <c r="F138" s="124" t="s">
        <v>581</v>
      </c>
      <c r="G138" s="125" t="s">
        <v>163</v>
      </c>
      <c r="H138" s="126">
        <v>1</v>
      </c>
      <c r="I138" s="1">
        <v>0</v>
      </c>
      <c r="J138" s="128">
        <f t="shared" si="0"/>
        <v>0</v>
      </c>
      <c r="K138" s="124" t="s">
        <v>1</v>
      </c>
      <c r="L138" s="16"/>
      <c r="M138" s="129" t="s">
        <v>1</v>
      </c>
      <c r="N138" s="130" t="s">
        <v>38</v>
      </c>
      <c r="O138" s="131">
        <v>0</v>
      </c>
      <c r="P138" s="131">
        <f t="shared" si="1"/>
        <v>0</v>
      </c>
      <c r="Q138" s="131">
        <v>0</v>
      </c>
      <c r="R138" s="131">
        <f t="shared" si="2"/>
        <v>0</v>
      </c>
      <c r="S138" s="131">
        <v>0</v>
      </c>
      <c r="T138" s="132">
        <f t="shared" si="3"/>
        <v>0</v>
      </c>
      <c r="AR138" s="88" t="s">
        <v>199</v>
      </c>
      <c r="AT138" s="88" t="s">
        <v>132</v>
      </c>
      <c r="AU138" s="88" t="s">
        <v>82</v>
      </c>
      <c r="AY138" s="5" t="s">
        <v>130</v>
      </c>
      <c r="BE138" s="133">
        <f t="shared" si="4"/>
        <v>0</v>
      </c>
      <c r="BF138" s="133">
        <f t="shared" si="5"/>
        <v>0</v>
      </c>
      <c r="BG138" s="133">
        <f t="shared" si="6"/>
        <v>0</v>
      </c>
      <c r="BH138" s="133">
        <f t="shared" si="7"/>
        <v>0</v>
      </c>
      <c r="BI138" s="133">
        <f t="shared" si="8"/>
        <v>0</v>
      </c>
      <c r="BJ138" s="5" t="s">
        <v>80</v>
      </c>
      <c r="BK138" s="133">
        <f t="shared" si="9"/>
        <v>0</v>
      </c>
      <c r="BL138" s="5" t="s">
        <v>199</v>
      </c>
      <c r="BM138" s="88" t="s">
        <v>582</v>
      </c>
    </row>
    <row r="139" spans="2:65" s="17" customFormat="1" ht="44.25" customHeight="1">
      <c r="B139" s="16"/>
      <c r="C139" s="122" t="s">
        <v>180</v>
      </c>
      <c r="D139" s="122" t="s">
        <v>132</v>
      </c>
      <c r="E139" s="123" t="s">
        <v>583</v>
      </c>
      <c r="F139" s="124" t="s">
        <v>584</v>
      </c>
      <c r="G139" s="125" t="s">
        <v>177</v>
      </c>
      <c r="H139" s="126">
        <v>13</v>
      </c>
      <c r="I139" s="1">
        <v>0</v>
      </c>
      <c r="J139" s="128">
        <f t="shared" si="0"/>
        <v>0</v>
      </c>
      <c r="K139" s="124" t="s">
        <v>1</v>
      </c>
      <c r="L139" s="16"/>
      <c r="M139" s="129" t="s">
        <v>1</v>
      </c>
      <c r="N139" s="130" t="s">
        <v>38</v>
      </c>
      <c r="O139" s="131">
        <v>0</v>
      </c>
      <c r="P139" s="131">
        <f t="shared" si="1"/>
        <v>0</v>
      </c>
      <c r="Q139" s="131">
        <v>0</v>
      </c>
      <c r="R139" s="131">
        <f t="shared" si="2"/>
        <v>0</v>
      </c>
      <c r="S139" s="131">
        <v>0</v>
      </c>
      <c r="T139" s="132">
        <f t="shared" si="3"/>
        <v>0</v>
      </c>
      <c r="AR139" s="88" t="s">
        <v>199</v>
      </c>
      <c r="AT139" s="88" t="s">
        <v>132</v>
      </c>
      <c r="AU139" s="88" t="s">
        <v>82</v>
      </c>
      <c r="AY139" s="5" t="s">
        <v>130</v>
      </c>
      <c r="BE139" s="133">
        <f t="shared" si="4"/>
        <v>0</v>
      </c>
      <c r="BF139" s="133">
        <f t="shared" si="5"/>
        <v>0</v>
      </c>
      <c r="BG139" s="133">
        <f t="shared" si="6"/>
        <v>0</v>
      </c>
      <c r="BH139" s="133">
        <f t="shared" si="7"/>
        <v>0</v>
      </c>
      <c r="BI139" s="133">
        <f t="shared" si="8"/>
        <v>0</v>
      </c>
      <c r="BJ139" s="5" t="s">
        <v>80</v>
      </c>
      <c r="BK139" s="133">
        <f t="shared" si="9"/>
        <v>0</v>
      </c>
      <c r="BL139" s="5" t="s">
        <v>199</v>
      </c>
      <c r="BM139" s="88" t="s">
        <v>585</v>
      </c>
    </row>
    <row r="140" spans="2:65" s="17" customFormat="1" ht="44.25" customHeight="1">
      <c r="B140" s="16"/>
      <c r="C140" s="122" t="s">
        <v>184</v>
      </c>
      <c r="D140" s="122" t="s">
        <v>132</v>
      </c>
      <c r="E140" s="123" t="s">
        <v>586</v>
      </c>
      <c r="F140" s="124" t="s">
        <v>587</v>
      </c>
      <c r="G140" s="125" t="s">
        <v>177</v>
      </c>
      <c r="H140" s="126">
        <v>14</v>
      </c>
      <c r="I140" s="1">
        <v>0</v>
      </c>
      <c r="J140" s="128">
        <f t="shared" si="0"/>
        <v>0</v>
      </c>
      <c r="K140" s="124" t="s">
        <v>1</v>
      </c>
      <c r="L140" s="16"/>
      <c r="M140" s="129" t="s">
        <v>1</v>
      </c>
      <c r="N140" s="130" t="s">
        <v>38</v>
      </c>
      <c r="O140" s="131">
        <v>0</v>
      </c>
      <c r="P140" s="131">
        <f t="shared" si="1"/>
        <v>0</v>
      </c>
      <c r="Q140" s="131">
        <v>0</v>
      </c>
      <c r="R140" s="131">
        <f t="shared" si="2"/>
        <v>0</v>
      </c>
      <c r="S140" s="131">
        <v>0</v>
      </c>
      <c r="T140" s="132">
        <f t="shared" si="3"/>
        <v>0</v>
      </c>
      <c r="AR140" s="88" t="s">
        <v>199</v>
      </c>
      <c r="AT140" s="88" t="s">
        <v>132</v>
      </c>
      <c r="AU140" s="88" t="s">
        <v>82</v>
      </c>
      <c r="AY140" s="5" t="s">
        <v>130</v>
      </c>
      <c r="BE140" s="133">
        <f t="shared" si="4"/>
        <v>0</v>
      </c>
      <c r="BF140" s="133">
        <f t="shared" si="5"/>
        <v>0</v>
      </c>
      <c r="BG140" s="133">
        <f t="shared" si="6"/>
        <v>0</v>
      </c>
      <c r="BH140" s="133">
        <f t="shared" si="7"/>
        <v>0</v>
      </c>
      <c r="BI140" s="133">
        <f t="shared" si="8"/>
        <v>0</v>
      </c>
      <c r="BJ140" s="5" t="s">
        <v>80</v>
      </c>
      <c r="BK140" s="133">
        <f t="shared" si="9"/>
        <v>0</v>
      </c>
      <c r="BL140" s="5" t="s">
        <v>199</v>
      </c>
      <c r="BM140" s="88" t="s">
        <v>588</v>
      </c>
    </row>
    <row r="141" spans="2:65" s="17" customFormat="1" ht="37.9" customHeight="1">
      <c r="B141" s="16"/>
      <c r="C141" s="122" t="s">
        <v>188</v>
      </c>
      <c r="D141" s="122" t="s">
        <v>132</v>
      </c>
      <c r="E141" s="123" t="s">
        <v>589</v>
      </c>
      <c r="F141" s="124" t="s">
        <v>590</v>
      </c>
      <c r="G141" s="125" t="s">
        <v>177</v>
      </c>
      <c r="H141" s="126">
        <v>20</v>
      </c>
      <c r="I141" s="1">
        <v>0</v>
      </c>
      <c r="J141" s="128">
        <f t="shared" si="0"/>
        <v>0</v>
      </c>
      <c r="K141" s="124" t="s">
        <v>1</v>
      </c>
      <c r="L141" s="16"/>
      <c r="M141" s="129" t="s">
        <v>1</v>
      </c>
      <c r="N141" s="130" t="s">
        <v>38</v>
      </c>
      <c r="O141" s="131">
        <v>0</v>
      </c>
      <c r="P141" s="131">
        <f t="shared" si="1"/>
        <v>0</v>
      </c>
      <c r="Q141" s="131">
        <v>0</v>
      </c>
      <c r="R141" s="131">
        <f t="shared" si="2"/>
        <v>0</v>
      </c>
      <c r="S141" s="131">
        <v>0</v>
      </c>
      <c r="T141" s="132">
        <f t="shared" si="3"/>
        <v>0</v>
      </c>
      <c r="AR141" s="88" t="s">
        <v>199</v>
      </c>
      <c r="AT141" s="88" t="s">
        <v>132</v>
      </c>
      <c r="AU141" s="88" t="s">
        <v>82</v>
      </c>
      <c r="AY141" s="5" t="s">
        <v>130</v>
      </c>
      <c r="BE141" s="133">
        <f t="shared" si="4"/>
        <v>0</v>
      </c>
      <c r="BF141" s="133">
        <f t="shared" si="5"/>
        <v>0</v>
      </c>
      <c r="BG141" s="133">
        <f t="shared" si="6"/>
        <v>0</v>
      </c>
      <c r="BH141" s="133">
        <f t="shared" si="7"/>
        <v>0</v>
      </c>
      <c r="BI141" s="133">
        <f t="shared" si="8"/>
        <v>0</v>
      </c>
      <c r="BJ141" s="5" t="s">
        <v>80</v>
      </c>
      <c r="BK141" s="133">
        <f t="shared" si="9"/>
        <v>0</v>
      </c>
      <c r="BL141" s="5" t="s">
        <v>199</v>
      </c>
      <c r="BM141" s="88" t="s">
        <v>591</v>
      </c>
    </row>
    <row r="142" spans="2:65" s="17" customFormat="1" ht="37.9" customHeight="1">
      <c r="B142" s="16"/>
      <c r="C142" s="122" t="s">
        <v>192</v>
      </c>
      <c r="D142" s="122" t="s">
        <v>132</v>
      </c>
      <c r="E142" s="123" t="s">
        <v>592</v>
      </c>
      <c r="F142" s="124" t="s">
        <v>593</v>
      </c>
      <c r="G142" s="125" t="s">
        <v>177</v>
      </c>
      <c r="H142" s="126">
        <v>21</v>
      </c>
      <c r="I142" s="1">
        <v>0</v>
      </c>
      <c r="J142" s="128">
        <f t="shared" si="0"/>
        <v>0</v>
      </c>
      <c r="K142" s="124" t="s">
        <v>1</v>
      </c>
      <c r="L142" s="16"/>
      <c r="M142" s="129" t="s">
        <v>1</v>
      </c>
      <c r="N142" s="130" t="s">
        <v>38</v>
      </c>
      <c r="O142" s="131">
        <v>0</v>
      </c>
      <c r="P142" s="131">
        <f t="shared" si="1"/>
        <v>0</v>
      </c>
      <c r="Q142" s="131">
        <v>0</v>
      </c>
      <c r="R142" s="131">
        <f t="shared" si="2"/>
        <v>0</v>
      </c>
      <c r="S142" s="131">
        <v>0</v>
      </c>
      <c r="T142" s="132">
        <f t="shared" si="3"/>
        <v>0</v>
      </c>
      <c r="AR142" s="88" t="s">
        <v>199</v>
      </c>
      <c r="AT142" s="88" t="s">
        <v>132</v>
      </c>
      <c r="AU142" s="88" t="s">
        <v>82</v>
      </c>
      <c r="AY142" s="5" t="s">
        <v>130</v>
      </c>
      <c r="BE142" s="133">
        <f t="shared" si="4"/>
        <v>0</v>
      </c>
      <c r="BF142" s="133">
        <f t="shared" si="5"/>
        <v>0</v>
      </c>
      <c r="BG142" s="133">
        <f t="shared" si="6"/>
        <v>0</v>
      </c>
      <c r="BH142" s="133">
        <f t="shared" si="7"/>
        <v>0</v>
      </c>
      <c r="BI142" s="133">
        <f t="shared" si="8"/>
        <v>0</v>
      </c>
      <c r="BJ142" s="5" t="s">
        <v>80</v>
      </c>
      <c r="BK142" s="133">
        <f t="shared" si="9"/>
        <v>0</v>
      </c>
      <c r="BL142" s="5" t="s">
        <v>199</v>
      </c>
      <c r="BM142" s="88" t="s">
        <v>594</v>
      </c>
    </row>
    <row r="143" spans="2:65" s="17" customFormat="1" ht="44.25" customHeight="1">
      <c r="B143" s="16"/>
      <c r="C143" s="122" t="s">
        <v>8</v>
      </c>
      <c r="D143" s="122" t="s">
        <v>132</v>
      </c>
      <c r="E143" s="123" t="s">
        <v>595</v>
      </c>
      <c r="F143" s="124" t="s">
        <v>596</v>
      </c>
      <c r="G143" s="125" t="s">
        <v>177</v>
      </c>
      <c r="H143" s="126">
        <v>15</v>
      </c>
      <c r="I143" s="1">
        <v>0</v>
      </c>
      <c r="J143" s="128">
        <f t="shared" si="0"/>
        <v>0</v>
      </c>
      <c r="K143" s="124" t="s">
        <v>1</v>
      </c>
      <c r="L143" s="16"/>
      <c r="M143" s="129" t="s">
        <v>1</v>
      </c>
      <c r="N143" s="130" t="s">
        <v>38</v>
      </c>
      <c r="O143" s="131">
        <v>0</v>
      </c>
      <c r="P143" s="131">
        <f t="shared" si="1"/>
        <v>0</v>
      </c>
      <c r="Q143" s="131">
        <v>0</v>
      </c>
      <c r="R143" s="131">
        <f t="shared" si="2"/>
        <v>0</v>
      </c>
      <c r="S143" s="131">
        <v>0</v>
      </c>
      <c r="T143" s="132">
        <f t="shared" si="3"/>
        <v>0</v>
      </c>
      <c r="AR143" s="88" t="s">
        <v>199</v>
      </c>
      <c r="AT143" s="88" t="s">
        <v>132</v>
      </c>
      <c r="AU143" s="88" t="s">
        <v>82</v>
      </c>
      <c r="AY143" s="5" t="s">
        <v>130</v>
      </c>
      <c r="BE143" s="133">
        <f t="shared" si="4"/>
        <v>0</v>
      </c>
      <c r="BF143" s="133">
        <f t="shared" si="5"/>
        <v>0</v>
      </c>
      <c r="BG143" s="133">
        <f t="shared" si="6"/>
        <v>0</v>
      </c>
      <c r="BH143" s="133">
        <f t="shared" si="7"/>
        <v>0</v>
      </c>
      <c r="BI143" s="133">
        <f t="shared" si="8"/>
        <v>0</v>
      </c>
      <c r="BJ143" s="5" t="s">
        <v>80</v>
      </c>
      <c r="BK143" s="133">
        <f t="shared" si="9"/>
        <v>0</v>
      </c>
      <c r="BL143" s="5" t="s">
        <v>199</v>
      </c>
      <c r="BM143" s="88" t="s">
        <v>597</v>
      </c>
    </row>
    <row r="144" spans="2:65" s="17" customFormat="1" ht="66.75" customHeight="1">
      <c r="B144" s="16"/>
      <c r="C144" s="122" t="s">
        <v>199</v>
      </c>
      <c r="D144" s="122" t="s">
        <v>132</v>
      </c>
      <c r="E144" s="123" t="s">
        <v>598</v>
      </c>
      <c r="F144" s="124" t="s">
        <v>599</v>
      </c>
      <c r="G144" s="125" t="s">
        <v>163</v>
      </c>
      <c r="H144" s="126">
        <v>1</v>
      </c>
      <c r="I144" s="1">
        <v>0</v>
      </c>
      <c r="J144" s="128">
        <f t="shared" si="0"/>
        <v>0</v>
      </c>
      <c r="K144" s="124" t="s">
        <v>1</v>
      </c>
      <c r="L144" s="16"/>
      <c r="M144" s="129" t="s">
        <v>1</v>
      </c>
      <c r="N144" s="130" t="s">
        <v>38</v>
      </c>
      <c r="O144" s="131">
        <v>0</v>
      </c>
      <c r="P144" s="131">
        <f t="shared" si="1"/>
        <v>0</v>
      </c>
      <c r="Q144" s="131">
        <v>0</v>
      </c>
      <c r="R144" s="131">
        <f t="shared" si="2"/>
        <v>0</v>
      </c>
      <c r="S144" s="131">
        <v>0</v>
      </c>
      <c r="T144" s="132">
        <f t="shared" si="3"/>
        <v>0</v>
      </c>
      <c r="AR144" s="88" t="s">
        <v>199</v>
      </c>
      <c r="AT144" s="88" t="s">
        <v>132</v>
      </c>
      <c r="AU144" s="88" t="s">
        <v>82</v>
      </c>
      <c r="AY144" s="5" t="s">
        <v>130</v>
      </c>
      <c r="BE144" s="133">
        <f t="shared" si="4"/>
        <v>0</v>
      </c>
      <c r="BF144" s="133">
        <f t="shared" si="5"/>
        <v>0</v>
      </c>
      <c r="BG144" s="133">
        <f t="shared" si="6"/>
        <v>0</v>
      </c>
      <c r="BH144" s="133">
        <f t="shared" si="7"/>
        <v>0</v>
      </c>
      <c r="BI144" s="133">
        <f t="shared" si="8"/>
        <v>0</v>
      </c>
      <c r="BJ144" s="5" t="s">
        <v>80</v>
      </c>
      <c r="BK144" s="133">
        <f t="shared" si="9"/>
        <v>0</v>
      </c>
      <c r="BL144" s="5" t="s">
        <v>199</v>
      </c>
      <c r="BM144" s="88" t="s">
        <v>600</v>
      </c>
    </row>
    <row r="145" spans="2:65" s="17" customFormat="1" ht="24.25" customHeight="1">
      <c r="B145" s="16"/>
      <c r="C145" s="122" t="s">
        <v>203</v>
      </c>
      <c r="D145" s="122" t="s">
        <v>132</v>
      </c>
      <c r="E145" s="123" t="s">
        <v>601</v>
      </c>
      <c r="F145" s="124" t="s">
        <v>602</v>
      </c>
      <c r="G145" s="125" t="s">
        <v>163</v>
      </c>
      <c r="H145" s="126">
        <v>1</v>
      </c>
      <c r="I145" s="1">
        <v>0</v>
      </c>
      <c r="J145" s="128">
        <f t="shared" si="0"/>
        <v>0</v>
      </c>
      <c r="K145" s="124" t="s">
        <v>1</v>
      </c>
      <c r="L145" s="16"/>
      <c r="M145" s="129" t="s">
        <v>1</v>
      </c>
      <c r="N145" s="130" t="s">
        <v>38</v>
      </c>
      <c r="O145" s="131">
        <v>0</v>
      </c>
      <c r="P145" s="131">
        <f t="shared" si="1"/>
        <v>0</v>
      </c>
      <c r="Q145" s="131">
        <v>0</v>
      </c>
      <c r="R145" s="131">
        <f t="shared" si="2"/>
        <v>0</v>
      </c>
      <c r="S145" s="131">
        <v>0</v>
      </c>
      <c r="T145" s="132">
        <f t="shared" si="3"/>
        <v>0</v>
      </c>
      <c r="AR145" s="88" t="s">
        <v>199</v>
      </c>
      <c r="AT145" s="88" t="s">
        <v>132</v>
      </c>
      <c r="AU145" s="88" t="s">
        <v>82</v>
      </c>
      <c r="AY145" s="5" t="s">
        <v>130</v>
      </c>
      <c r="BE145" s="133">
        <f t="shared" si="4"/>
        <v>0</v>
      </c>
      <c r="BF145" s="133">
        <f t="shared" si="5"/>
        <v>0</v>
      </c>
      <c r="BG145" s="133">
        <f t="shared" si="6"/>
        <v>0</v>
      </c>
      <c r="BH145" s="133">
        <f t="shared" si="7"/>
        <v>0</v>
      </c>
      <c r="BI145" s="133">
        <f t="shared" si="8"/>
        <v>0</v>
      </c>
      <c r="BJ145" s="5" t="s">
        <v>80</v>
      </c>
      <c r="BK145" s="133">
        <f t="shared" si="9"/>
        <v>0</v>
      </c>
      <c r="BL145" s="5" t="s">
        <v>199</v>
      </c>
      <c r="BM145" s="88" t="s">
        <v>603</v>
      </c>
    </row>
    <row r="146" spans="2:65" s="17" customFormat="1" ht="37.9" customHeight="1">
      <c r="B146" s="16"/>
      <c r="C146" s="122" t="s">
        <v>208</v>
      </c>
      <c r="D146" s="122" t="s">
        <v>132</v>
      </c>
      <c r="E146" s="123" t="s">
        <v>604</v>
      </c>
      <c r="F146" s="124" t="s">
        <v>605</v>
      </c>
      <c r="G146" s="125" t="s">
        <v>177</v>
      </c>
      <c r="H146" s="126">
        <v>111</v>
      </c>
      <c r="I146" s="1">
        <v>0</v>
      </c>
      <c r="J146" s="128">
        <f t="shared" si="0"/>
        <v>0</v>
      </c>
      <c r="K146" s="124" t="s">
        <v>1</v>
      </c>
      <c r="L146" s="16"/>
      <c r="M146" s="129" t="s">
        <v>1</v>
      </c>
      <c r="N146" s="130" t="s">
        <v>38</v>
      </c>
      <c r="O146" s="131">
        <v>0</v>
      </c>
      <c r="P146" s="131">
        <f t="shared" si="1"/>
        <v>0</v>
      </c>
      <c r="Q146" s="131">
        <v>0</v>
      </c>
      <c r="R146" s="131">
        <f t="shared" si="2"/>
        <v>0</v>
      </c>
      <c r="S146" s="131">
        <v>0</v>
      </c>
      <c r="T146" s="132">
        <f t="shared" si="3"/>
        <v>0</v>
      </c>
      <c r="AR146" s="88" t="s">
        <v>199</v>
      </c>
      <c r="AT146" s="88" t="s">
        <v>132</v>
      </c>
      <c r="AU146" s="88" t="s">
        <v>82</v>
      </c>
      <c r="AY146" s="5" t="s">
        <v>130</v>
      </c>
      <c r="BE146" s="133">
        <f t="shared" si="4"/>
        <v>0</v>
      </c>
      <c r="BF146" s="133">
        <f t="shared" si="5"/>
        <v>0</v>
      </c>
      <c r="BG146" s="133">
        <f t="shared" si="6"/>
        <v>0</v>
      </c>
      <c r="BH146" s="133">
        <f t="shared" si="7"/>
        <v>0</v>
      </c>
      <c r="BI146" s="133">
        <f t="shared" si="8"/>
        <v>0</v>
      </c>
      <c r="BJ146" s="5" t="s">
        <v>80</v>
      </c>
      <c r="BK146" s="133">
        <f t="shared" si="9"/>
        <v>0</v>
      </c>
      <c r="BL146" s="5" t="s">
        <v>199</v>
      </c>
      <c r="BM146" s="88" t="s">
        <v>606</v>
      </c>
    </row>
    <row r="147" spans="2:65" s="17" customFormat="1" ht="16.5" customHeight="1">
      <c r="B147" s="16"/>
      <c r="C147" s="122" t="s">
        <v>212</v>
      </c>
      <c r="D147" s="122" t="s">
        <v>132</v>
      </c>
      <c r="E147" s="123" t="s">
        <v>607</v>
      </c>
      <c r="F147" s="124" t="s">
        <v>608</v>
      </c>
      <c r="G147" s="125" t="s">
        <v>163</v>
      </c>
      <c r="H147" s="126">
        <v>2</v>
      </c>
      <c r="I147" s="1">
        <v>0</v>
      </c>
      <c r="J147" s="128">
        <f t="shared" si="0"/>
        <v>0</v>
      </c>
      <c r="K147" s="124" t="s">
        <v>1</v>
      </c>
      <c r="L147" s="16"/>
      <c r="M147" s="129" t="s">
        <v>1</v>
      </c>
      <c r="N147" s="130" t="s">
        <v>38</v>
      </c>
      <c r="O147" s="131">
        <v>0</v>
      </c>
      <c r="P147" s="131">
        <f t="shared" si="1"/>
        <v>0</v>
      </c>
      <c r="Q147" s="131">
        <v>0</v>
      </c>
      <c r="R147" s="131">
        <f t="shared" si="2"/>
        <v>0</v>
      </c>
      <c r="S147" s="131">
        <v>0</v>
      </c>
      <c r="T147" s="132">
        <f t="shared" si="3"/>
        <v>0</v>
      </c>
      <c r="AR147" s="88" t="s">
        <v>199</v>
      </c>
      <c r="AT147" s="88" t="s">
        <v>132</v>
      </c>
      <c r="AU147" s="88" t="s">
        <v>82</v>
      </c>
      <c r="AY147" s="5" t="s">
        <v>130</v>
      </c>
      <c r="BE147" s="133">
        <f t="shared" si="4"/>
        <v>0</v>
      </c>
      <c r="BF147" s="133">
        <f t="shared" si="5"/>
        <v>0</v>
      </c>
      <c r="BG147" s="133">
        <f t="shared" si="6"/>
        <v>0</v>
      </c>
      <c r="BH147" s="133">
        <f t="shared" si="7"/>
        <v>0</v>
      </c>
      <c r="BI147" s="133">
        <f t="shared" si="8"/>
        <v>0</v>
      </c>
      <c r="BJ147" s="5" t="s">
        <v>80</v>
      </c>
      <c r="BK147" s="133">
        <f t="shared" si="9"/>
        <v>0</v>
      </c>
      <c r="BL147" s="5" t="s">
        <v>199</v>
      </c>
      <c r="BM147" s="88" t="s">
        <v>609</v>
      </c>
    </row>
    <row r="148" spans="2:65" s="17" customFormat="1" ht="16.5" customHeight="1">
      <c r="B148" s="16"/>
      <c r="C148" s="122" t="s">
        <v>218</v>
      </c>
      <c r="D148" s="122" t="s">
        <v>132</v>
      </c>
      <c r="E148" s="123" t="s">
        <v>610</v>
      </c>
      <c r="F148" s="124" t="s">
        <v>611</v>
      </c>
      <c r="G148" s="125" t="s">
        <v>163</v>
      </c>
      <c r="H148" s="126">
        <v>1</v>
      </c>
      <c r="I148" s="1">
        <v>0</v>
      </c>
      <c r="J148" s="128">
        <f t="shared" si="0"/>
        <v>0</v>
      </c>
      <c r="K148" s="124" t="s">
        <v>1</v>
      </c>
      <c r="L148" s="16"/>
      <c r="M148" s="129" t="s">
        <v>1</v>
      </c>
      <c r="N148" s="130" t="s">
        <v>38</v>
      </c>
      <c r="O148" s="131">
        <v>0</v>
      </c>
      <c r="P148" s="131">
        <f t="shared" si="1"/>
        <v>0</v>
      </c>
      <c r="Q148" s="131">
        <v>0</v>
      </c>
      <c r="R148" s="131">
        <f t="shared" si="2"/>
        <v>0</v>
      </c>
      <c r="S148" s="131">
        <v>0</v>
      </c>
      <c r="T148" s="132">
        <f t="shared" si="3"/>
        <v>0</v>
      </c>
      <c r="AR148" s="88" t="s">
        <v>199</v>
      </c>
      <c r="AT148" s="88" t="s">
        <v>132</v>
      </c>
      <c r="AU148" s="88" t="s">
        <v>82</v>
      </c>
      <c r="AY148" s="5" t="s">
        <v>130</v>
      </c>
      <c r="BE148" s="133">
        <f t="shared" si="4"/>
        <v>0</v>
      </c>
      <c r="BF148" s="133">
        <f t="shared" si="5"/>
        <v>0</v>
      </c>
      <c r="BG148" s="133">
        <f t="shared" si="6"/>
        <v>0</v>
      </c>
      <c r="BH148" s="133">
        <f t="shared" si="7"/>
        <v>0</v>
      </c>
      <c r="BI148" s="133">
        <f t="shared" si="8"/>
        <v>0</v>
      </c>
      <c r="BJ148" s="5" t="s">
        <v>80</v>
      </c>
      <c r="BK148" s="133">
        <f t="shared" si="9"/>
        <v>0</v>
      </c>
      <c r="BL148" s="5" t="s">
        <v>199</v>
      </c>
      <c r="BM148" s="88" t="s">
        <v>612</v>
      </c>
    </row>
    <row r="149" spans="2:65" s="17" customFormat="1" ht="16.5" customHeight="1">
      <c r="B149" s="16"/>
      <c r="C149" s="122" t="s">
        <v>7</v>
      </c>
      <c r="D149" s="122" t="s">
        <v>132</v>
      </c>
      <c r="E149" s="123" t="s">
        <v>613</v>
      </c>
      <c r="F149" s="124" t="s">
        <v>614</v>
      </c>
      <c r="G149" s="125" t="s">
        <v>615</v>
      </c>
      <c r="H149" s="126">
        <v>6</v>
      </c>
      <c r="I149" s="1">
        <v>0</v>
      </c>
      <c r="J149" s="128">
        <f t="shared" si="0"/>
        <v>0</v>
      </c>
      <c r="K149" s="124" t="s">
        <v>1</v>
      </c>
      <c r="L149" s="16"/>
      <c r="M149" s="129" t="s">
        <v>1</v>
      </c>
      <c r="N149" s="130" t="s">
        <v>38</v>
      </c>
      <c r="O149" s="131">
        <v>0</v>
      </c>
      <c r="P149" s="131">
        <f t="shared" si="1"/>
        <v>0</v>
      </c>
      <c r="Q149" s="131">
        <v>0</v>
      </c>
      <c r="R149" s="131">
        <f t="shared" si="2"/>
        <v>0</v>
      </c>
      <c r="S149" s="131">
        <v>0</v>
      </c>
      <c r="T149" s="132">
        <f t="shared" si="3"/>
        <v>0</v>
      </c>
      <c r="AR149" s="88" t="s">
        <v>199</v>
      </c>
      <c r="AT149" s="88" t="s">
        <v>132</v>
      </c>
      <c r="AU149" s="88" t="s">
        <v>82</v>
      </c>
      <c r="AY149" s="5" t="s">
        <v>130</v>
      </c>
      <c r="BE149" s="133">
        <f t="shared" si="4"/>
        <v>0</v>
      </c>
      <c r="BF149" s="133">
        <f t="shared" si="5"/>
        <v>0</v>
      </c>
      <c r="BG149" s="133">
        <f t="shared" si="6"/>
        <v>0</v>
      </c>
      <c r="BH149" s="133">
        <f t="shared" si="7"/>
        <v>0</v>
      </c>
      <c r="BI149" s="133">
        <f t="shared" si="8"/>
        <v>0</v>
      </c>
      <c r="BJ149" s="5" t="s">
        <v>80</v>
      </c>
      <c r="BK149" s="133">
        <f t="shared" si="9"/>
        <v>0</v>
      </c>
      <c r="BL149" s="5" t="s">
        <v>199</v>
      </c>
      <c r="BM149" s="88" t="s">
        <v>616</v>
      </c>
    </row>
    <row r="150" spans="2:65" s="17" customFormat="1" ht="16.5" customHeight="1">
      <c r="B150" s="16"/>
      <c r="C150" s="122" t="s">
        <v>226</v>
      </c>
      <c r="D150" s="122" t="s">
        <v>132</v>
      </c>
      <c r="E150" s="123" t="s">
        <v>617</v>
      </c>
      <c r="F150" s="124" t="s">
        <v>296</v>
      </c>
      <c r="G150" s="125" t="s">
        <v>618</v>
      </c>
      <c r="H150" s="126">
        <v>1</v>
      </c>
      <c r="I150" s="1">
        <v>0</v>
      </c>
      <c r="J150" s="128">
        <f t="shared" si="0"/>
        <v>0</v>
      </c>
      <c r="K150" s="124" t="s">
        <v>1</v>
      </c>
      <c r="L150" s="16"/>
      <c r="M150" s="129" t="s">
        <v>1</v>
      </c>
      <c r="N150" s="130" t="s">
        <v>38</v>
      </c>
      <c r="O150" s="131">
        <v>0</v>
      </c>
      <c r="P150" s="131">
        <f t="shared" si="1"/>
        <v>0</v>
      </c>
      <c r="Q150" s="131">
        <v>0</v>
      </c>
      <c r="R150" s="131">
        <f t="shared" si="2"/>
        <v>0</v>
      </c>
      <c r="S150" s="131">
        <v>0</v>
      </c>
      <c r="T150" s="132">
        <f t="shared" si="3"/>
        <v>0</v>
      </c>
      <c r="AR150" s="88" t="s">
        <v>199</v>
      </c>
      <c r="AT150" s="88" t="s">
        <v>132</v>
      </c>
      <c r="AU150" s="88" t="s">
        <v>82</v>
      </c>
      <c r="AY150" s="5" t="s">
        <v>130</v>
      </c>
      <c r="BE150" s="133">
        <f t="shared" si="4"/>
        <v>0</v>
      </c>
      <c r="BF150" s="133">
        <f t="shared" si="5"/>
        <v>0</v>
      </c>
      <c r="BG150" s="133">
        <f t="shared" si="6"/>
        <v>0</v>
      </c>
      <c r="BH150" s="133">
        <f t="shared" si="7"/>
        <v>0</v>
      </c>
      <c r="BI150" s="133">
        <f t="shared" si="8"/>
        <v>0</v>
      </c>
      <c r="BJ150" s="5" t="s">
        <v>80</v>
      </c>
      <c r="BK150" s="133">
        <f t="shared" si="9"/>
        <v>0</v>
      </c>
      <c r="BL150" s="5" t="s">
        <v>199</v>
      </c>
      <c r="BM150" s="88" t="s">
        <v>619</v>
      </c>
    </row>
    <row r="151" spans="2:65" s="17" customFormat="1" ht="24.25" customHeight="1">
      <c r="B151" s="16"/>
      <c r="C151" s="122" t="s">
        <v>230</v>
      </c>
      <c r="D151" s="122" t="s">
        <v>132</v>
      </c>
      <c r="E151" s="123" t="s">
        <v>620</v>
      </c>
      <c r="F151" s="124" t="s">
        <v>621</v>
      </c>
      <c r="G151" s="125" t="s">
        <v>163</v>
      </c>
      <c r="H151" s="126">
        <v>2</v>
      </c>
      <c r="I151" s="1">
        <v>0</v>
      </c>
      <c r="J151" s="128">
        <f t="shared" si="0"/>
        <v>0</v>
      </c>
      <c r="K151" s="124" t="s">
        <v>1</v>
      </c>
      <c r="L151" s="16"/>
      <c r="M151" s="129" t="s">
        <v>1</v>
      </c>
      <c r="N151" s="130" t="s">
        <v>38</v>
      </c>
      <c r="O151" s="131">
        <v>0</v>
      </c>
      <c r="P151" s="131">
        <f t="shared" si="1"/>
        <v>0</v>
      </c>
      <c r="Q151" s="131">
        <v>0</v>
      </c>
      <c r="R151" s="131">
        <f t="shared" si="2"/>
        <v>0</v>
      </c>
      <c r="S151" s="131">
        <v>0</v>
      </c>
      <c r="T151" s="132">
        <f t="shared" si="3"/>
        <v>0</v>
      </c>
      <c r="AR151" s="88" t="s">
        <v>199</v>
      </c>
      <c r="AT151" s="88" t="s">
        <v>132</v>
      </c>
      <c r="AU151" s="88" t="s">
        <v>82</v>
      </c>
      <c r="AY151" s="5" t="s">
        <v>130</v>
      </c>
      <c r="BE151" s="133">
        <f t="shared" si="4"/>
        <v>0</v>
      </c>
      <c r="BF151" s="133">
        <f t="shared" si="5"/>
        <v>0</v>
      </c>
      <c r="BG151" s="133">
        <f t="shared" si="6"/>
        <v>0</v>
      </c>
      <c r="BH151" s="133">
        <f t="shared" si="7"/>
        <v>0</v>
      </c>
      <c r="BI151" s="133">
        <f t="shared" si="8"/>
        <v>0</v>
      </c>
      <c r="BJ151" s="5" t="s">
        <v>80</v>
      </c>
      <c r="BK151" s="133">
        <f t="shared" si="9"/>
        <v>0</v>
      </c>
      <c r="BL151" s="5" t="s">
        <v>199</v>
      </c>
      <c r="BM151" s="88" t="s">
        <v>622</v>
      </c>
    </row>
    <row r="152" spans="2:65" s="17" customFormat="1" ht="62.65" customHeight="1">
      <c r="B152" s="16"/>
      <c r="C152" s="122" t="s">
        <v>235</v>
      </c>
      <c r="D152" s="122" t="s">
        <v>132</v>
      </c>
      <c r="E152" s="123" t="s">
        <v>623</v>
      </c>
      <c r="F152" s="124" t="s">
        <v>624</v>
      </c>
      <c r="G152" s="125" t="s">
        <v>163</v>
      </c>
      <c r="H152" s="126">
        <v>2</v>
      </c>
      <c r="I152" s="1">
        <v>0</v>
      </c>
      <c r="J152" s="128">
        <f t="shared" si="0"/>
        <v>0</v>
      </c>
      <c r="K152" s="124" t="s">
        <v>1</v>
      </c>
      <c r="L152" s="16"/>
      <c r="M152" s="129" t="s">
        <v>1</v>
      </c>
      <c r="N152" s="130" t="s">
        <v>38</v>
      </c>
      <c r="O152" s="131">
        <v>0</v>
      </c>
      <c r="P152" s="131">
        <f t="shared" si="1"/>
        <v>0</v>
      </c>
      <c r="Q152" s="131">
        <v>0</v>
      </c>
      <c r="R152" s="131">
        <f t="shared" si="2"/>
        <v>0</v>
      </c>
      <c r="S152" s="131">
        <v>0</v>
      </c>
      <c r="T152" s="132">
        <f t="shared" si="3"/>
        <v>0</v>
      </c>
      <c r="AR152" s="88" t="s">
        <v>199</v>
      </c>
      <c r="AT152" s="88" t="s">
        <v>132</v>
      </c>
      <c r="AU152" s="88" t="s">
        <v>82</v>
      </c>
      <c r="AY152" s="5" t="s">
        <v>130</v>
      </c>
      <c r="BE152" s="133">
        <f t="shared" si="4"/>
        <v>0</v>
      </c>
      <c r="BF152" s="133">
        <f t="shared" si="5"/>
        <v>0</v>
      </c>
      <c r="BG152" s="133">
        <f t="shared" si="6"/>
        <v>0</v>
      </c>
      <c r="BH152" s="133">
        <f t="shared" si="7"/>
        <v>0</v>
      </c>
      <c r="BI152" s="133">
        <f t="shared" si="8"/>
        <v>0</v>
      </c>
      <c r="BJ152" s="5" t="s">
        <v>80</v>
      </c>
      <c r="BK152" s="133">
        <f t="shared" si="9"/>
        <v>0</v>
      </c>
      <c r="BL152" s="5" t="s">
        <v>199</v>
      </c>
      <c r="BM152" s="88" t="s">
        <v>625</v>
      </c>
    </row>
    <row r="153" spans="2:65" s="111" customFormat="1" ht="22.9" customHeight="1">
      <c r="B153" s="110"/>
      <c r="D153" s="112" t="s">
        <v>72</v>
      </c>
      <c r="E153" s="120" t="s">
        <v>626</v>
      </c>
      <c r="F153" s="120" t="s">
        <v>627</v>
      </c>
      <c r="I153" s="127" t="s">
        <v>27</v>
      </c>
      <c r="J153" s="121">
        <f>BK153</f>
        <v>0</v>
      </c>
      <c r="L153" s="110"/>
      <c r="M153" s="115"/>
      <c r="P153" s="116">
        <f>SUM(P154:P194)</f>
        <v>0</v>
      </c>
      <c r="R153" s="116">
        <f>SUM(R154:R194)</f>
        <v>0</v>
      </c>
      <c r="T153" s="117">
        <f>SUM(T154:T194)</f>
        <v>0</v>
      </c>
      <c r="AR153" s="112" t="s">
        <v>82</v>
      </c>
      <c r="AT153" s="118" t="s">
        <v>72</v>
      </c>
      <c r="AU153" s="118" t="s">
        <v>80</v>
      </c>
      <c r="AY153" s="112" t="s">
        <v>130</v>
      </c>
      <c r="BK153" s="119">
        <f>SUM(BK154:BK194)</f>
        <v>0</v>
      </c>
    </row>
    <row r="154" spans="2:65" s="17" customFormat="1" ht="24.25" customHeight="1">
      <c r="B154" s="16"/>
      <c r="C154" s="122" t="s">
        <v>239</v>
      </c>
      <c r="D154" s="122" t="s">
        <v>132</v>
      </c>
      <c r="E154" s="123" t="s">
        <v>628</v>
      </c>
      <c r="F154" s="124" t="s">
        <v>629</v>
      </c>
      <c r="G154" s="125" t="s">
        <v>177</v>
      </c>
      <c r="H154" s="126">
        <v>70</v>
      </c>
      <c r="I154" s="1">
        <v>0</v>
      </c>
      <c r="J154" s="128">
        <f t="shared" ref="J154:J191" si="10">ROUND(I154*H154,2)</f>
        <v>0</v>
      </c>
      <c r="K154" s="124" t="s">
        <v>1</v>
      </c>
      <c r="L154" s="16"/>
      <c r="M154" s="129" t="s">
        <v>1</v>
      </c>
      <c r="N154" s="130" t="s">
        <v>38</v>
      </c>
      <c r="O154" s="131">
        <v>0</v>
      </c>
      <c r="P154" s="131">
        <f t="shared" ref="P154:P191" si="11">O154*H154</f>
        <v>0</v>
      </c>
      <c r="Q154" s="131">
        <v>0</v>
      </c>
      <c r="R154" s="131">
        <f t="shared" ref="R154:R191" si="12">Q154*H154</f>
        <v>0</v>
      </c>
      <c r="S154" s="131">
        <v>0</v>
      </c>
      <c r="T154" s="132">
        <f t="shared" ref="T154:T191" si="13">S154*H154</f>
        <v>0</v>
      </c>
      <c r="AR154" s="88" t="s">
        <v>199</v>
      </c>
      <c r="AT154" s="88" t="s">
        <v>132</v>
      </c>
      <c r="AU154" s="88" t="s">
        <v>82</v>
      </c>
      <c r="AY154" s="5" t="s">
        <v>130</v>
      </c>
      <c r="BE154" s="133">
        <f t="shared" ref="BE154:BE191" si="14">IF(N154="základní",J154,0)</f>
        <v>0</v>
      </c>
      <c r="BF154" s="133">
        <f t="shared" ref="BF154:BF191" si="15">IF(N154="snížená",J154,0)</f>
        <v>0</v>
      </c>
      <c r="BG154" s="133">
        <f t="shared" ref="BG154:BG191" si="16">IF(N154="zákl. přenesená",J154,0)</f>
        <v>0</v>
      </c>
      <c r="BH154" s="133">
        <f t="shared" ref="BH154:BH191" si="17">IF(N154="sníž. přenesená",J154,0)</f>
        <v>0</v>
      </c>
      <c r="BI154" s="133">
        <f t="shared" ref="BI154:BI191" si="18">IF(N154="nulová",J154,0)</f>
        <v>0</v>
      </c>
      <c r="BJ154" s="5" t="s">
        <v>80</v>
      </c>
      <c r="BK154" s="133">
        <f t="shared" ref="BK154:BK191" si="19">ROUND(I154*H154,2)</f>
        <v>0</v>
      </c>
      <c r="BL154" s="5" t="s">
        <v>199</v>
      </c>
      <c r="BM154" s="88" t="s">
        <v>630</v>
      </c>
    </row>
    <row r="155" spans="2:65" s="17" customFormat="1" ht="24.25" customHeight="1">
      <c r="B155" s="16"/>
      <c r="C155" s="122" t="s">
        <v>243</v>
      </c>
      <c r="D155" s="122" t="s">
        <v>132</v>
      </c>
      <c r="E155" s="123" t="s">
        <v>631</v>
      </c>
      <c r="F155" s="124" t="s">
        <v>632</v>
      </c>
      <c r="G155" s="125" t="s">
        <v>177</v>
      </c>
      <c r="H155" s="126">
        <v>70</v>
      </c>
      <c r="I155" s="1">
        <v>0</v>
      </c>
      <c r="J155" s="128">
        <f t="shared" si="10"/>
        <v>0</v>
      </c>
      <c r="K155" s="124" t="s">
        <v>1</v>
      </c>
      <c r="L155" s="16"/>
      <c r="M155" s="129" t="s">
        <v>1</v>
      </c>
      <c r="N155" s="130" t="s">
        <v>38</v>
      </c>
      <c r="O155" s="131">
        <v>0</v>
      </c>
      <c r="P155" s="131">
        <f t="shared" si="11"/>
        <v>0</v>
      </c>
      <c r="Q155" s="131">
        <v>0</v>
      </c>
      <c r="R155" s="131">
        <f t="shared" si="12"/>
        <v>0</v>
      </c>
      <c r="S155" s="131">
        <v>0</v>
      </c>
      <c r="T155" s="132">
        <f t="shared" si="13"/>
        <v>0</v>
      </c>
      <c r="AR155" s="88" t="s">
        <v>199</v>
      </c>
      <c r="AT155" s="88" t="s">
        <v>132</v>
      </c>
      <c r="AU155" s="88" t="s">
        <v>82</v>
      </c>
      <c r="AY155" s="5" t="s">
        <v>130</v>
      </c>
      <c r="BE155" s="133">
        <f t="shared" si="14"/>
        <v>0</v>
      </c>
      <c r="BF155" s="133">
        <f t="shared" si="15"/>
        <v>0</v>
      </c>
      <c r="BG155" s="133">
        <f t="shared" si="16"/>
        <v>0</v>
      </c>
      <c r="BH155" s="133">
        <f t="shared" si="17"/>
        <v>0</v>
      </c>
      <c r="BI155" s="133">
        <f t="shared" si="18"/>
        <v>0</v>
      </c>
      <c r="BJ155" s="5" t="s">
        <v>80</v>
      </c>
      <c r="BK155" s="133">
        <f t="shared" si="19"/>
        <v>0</v>
      </c>
      <c r="BL155" s="5" t="s">
        <v>199</v>
      </c>
      <c r="BM155" s="88" t="s">
        <v>633</v>
      </c>
    </row>
    <row r="156" spans="2:65" s="17" customFormat="1" ht="24.25" customHeight="1">
      <c r="B156" s="16"/>
      <c r="C156" s="122" t="s">
        <v>247</v>
      </c>
      <c r="D156" s="122" t="s">
        <v>132</v>
      </c>
      <c r="E156" s="123" t="s">
        <v>634</v>
      </c>
      <c r="F156" s="124" t="s">
        <v>635</v>
      </c>
      <c r="G156" s="125" t="s">
        <v>177</v>
      </c>
      <c r="H156" s="126">
        <v>74</v>
      </c>
      <c r="I156" s="1">
        <v>0</v>
      </c>
      <c r="J156" s="128">
        <f t="shared" si="10"/>
        <v>0</v>
      </c>
      <c r="K156" s="124" t="s">
        <v>1</v>
      </c>
      <c r="L156" s="16"/>
      <c r="M156" s="129" t="s">
        <v>1</v>
      </c>
      <c r="N156" s="130" t="s">
        <v>38</v>
      </c>
      <c r="O156" s="131">
        <v>0</v>
      </c>
      <c r="P156" s="131">
        <f t="shared" si="11"/>
        <v>0</v>
      </c>
      <c r="Q156" s="131">
        <v>0</v>
      </c>
      <c r="R156" s="131">
        <f t="shared" si="12"/>
        <v>0</v>
      </c>
      <c r="S156" s="131">
        <v>0</v>
      </c>
      <c r="T156" s="132">
        <f t="shared" si="13"/>
        <v>0</v>
      </c>
      <c r="AR156" s="88" t="s">
        <v>199</v>
      </c>
      <c r="AT156" s="88" t="s">
        <v>132</v>
      </c>
      <c r="AU156" s="88" t="s">
        <v>82</v>
      </c>
      <c r="AY156" s="5" t="s">
        <v>130</v>
      </c>
      <c r="BE156" s="133">
        <f t="shared" si="14"/>
        <v>0</v>
      </c>
      <c r="BF156" s="133">
        <f t="shared" si="15"/>
        <v>0</v>
      </c>
      <c r="BG156" s="133">
        <f t="shared" si="16"/>
        <v>0</v>
      </c>
      <c r="BH156" s="133">
        <f t="shared" si="17"/>
        <v>0</v>
      </c>
      <c r="BI156" s="133">
        <f t="shared" si="18"/>
        <v>0</v>
      </c>
      <c r="BJ156" s="5" t="s">
        <v>80</v>
      </c>
      <c r="BK156" s="133">
        <f t="shared" si="19"/>
        <v>0</v>
      </c>
      <c r="BL156" s="5" t="s">
        <v>199</v>
      </c>
      <c r="BM156" s="88" t="s">
        <v>636</v>
      </c>
    </row>
    <row r="157" spans="2:65" s="17" customFormat="1" ht="24.25" customHeight="1">
      <c r="B157" s="16"/>
      <c r="C157" s="122" t="s">
        <v>251</v>
      </c>
      <c r="D157" s="122" t="s">
        <v>132</v>
      </c>
      <c r="E157" s="123" t="s">
        <v>637</v>
      </c>
      <c r="F157" s="124" t="s">
        <v>638</v>
      </c>
      <c r="G157" s="125" t="s">
        <v>177</v>
      </c>
      <c r="H157" s="126">
        <v>55</v>
      </c>
      <c r="I157" s="1">
        <v>0</v>
      </c>
      <c r="J157" s="128">
        <f t="shared" si="10"/>
        <v>0</v>
      </c>
      <c r="K157" s="124" t="s">
        <v>1</v>
      </c>
      <c r="L157" s="16"/>
      <c r="M157" s="129" t="s">
        <v>1</v>
      </c>
      <c r="N157" s="130" t="s">
        <v>38</v>
      </c>
      <c r="O157" s="131">
        <v>0</v>
      </c>
      <c r="P157" s="131">
        <f t="shared" si="11"/>
        <v>0</v>
      </c>
      <c r="Q157" s="131">
        <v>0</v>
      </c>
      <c r="R157" s="131">
        <f t="shared" si="12"/>
        <v>0</v>
      </c>
      <c r="S157" s="131">
        <v>0</v>
      </c>
      <c r="T157" s="132">
        <f t="shared" si="13"/>
        <v>0</v>
      </c>
      <c r="AR157" s="88" t="s">
        <v>199</v>
      </c>
      <c r="AT157" s="88" t="s">
        <v>132</v>
      </c>
      <c r="AU157" s="88" t="s">
        <v>82</v>
      </c>
      <c r="AY157" s="5" t="s">
        <v>130</v>
      </c>
      <c r="BE157" s="133">
        <f t="shared" si="14"/>
        <v>0</v>
      </c>
      <c r="BF157" s="133">
        <f t="shared" si="15"/>
        <v>0</v>
      </c>
      <c r="BG157" s="133">
        <f t="shared" si="16"/>
        <v>0</v>
      </c>
      <c r="BH157" s="133">
        <f t="shared" si="17"/>
        <v>0</v>
      </c>
      <c r="BI157" s="133">
        <f t="shared" si="18"/>
        <v>0</v>
      </c>
      <c r="BJ157" s="5" t="s">
        <v>80</v>
      </c>
      <c r="BK157" s="133">
        <f t="shared" si="19"/>
        <v>0</v>
      </c>
      <c r="BL157" s="5" t="s">
        <v>199</v>
      </c>
      <c r="BM157" s="88" t="s">
        <v>639</v>
      </c>
    </row>
    <row r="158" spans="2:65" s="17" customFormat="1" ht="24.25" customHeight="1">
      <c r="B158" s="16"/>
      <c r="C158" s="122" t="s">
        <v>255</v>
      </c>
      <c r="D158" s="122" t="s">
        <v>132</v>
      </c>
      <c r="E158" s="123" t="s">
        <v>640</v>
      </c>
      <c r="F158" s="124" t="s">
        <v>641</v>
      </c>
      <c r="G158" s="125" t="s">
        <v>177</v>
      </c>
      <c r="H158" s="126">
        <v>83</v>
      </c>
      <c r="I158" s="1">
        <v>0</v>
      </c>
      <c r="J158" s="128">
        <f t="shared" si="10"/>
        <v>0</v>
      </c>
      <c r="K158" s="124" t="s">
        <v>1</v>
      </c>
      <c r="L158" s="16"/>
      <c r="M158" s="129" t="s">
        <v>1</v>
      </c>
      <c r="N158" s="130" t="s">
        <v>38</v>
      </c>
      <c r="O158" s="131">
        <v>0</v>
      </c>
      <c r="P158" s="131">
        <f t="shared" si="11"/>
        <v>0</v>
      </c>
      <c r="Q158" s="131">
        <v>0</v>
      </c>
      <c r="R158" s="131">
        <f t="shared" si="12"/>
        <v>0</v>
      </c>
      <c r="S158" s="131">
        <v>0</v>
      </c>
      <c r="T158" s="132">
        <f t="shared" si="13"/>
        <v>0</v>
      </c>
      <c r="AR158" s="88" t="s">
        <v>199</v>
      </c>
      <c r="AT158" s="88" t="s">
        <v>132</v>
      </c>
      <c r="AU158" s="88" t="s">
        <v>82</v>
      </c>
      <c r="AY158" s="5" t="s">
        <v>130</v>
      </c>
      <c r="BE158" s="133">
        <f t="shared" si="14"/>
        <v>0</v>
      </c>
      <c r="BF158" s="133">
        <f t="shared" si="15"/>
        <v>0</v>
      </c>
      <c r="BG158" s="133">
        <f t="shared" si="16"/>
        <v>0</v>
      </c>
      <c r="BH158" s="133">
        <f t="shared" si="17"/>
        <v>0</v>
      </c>
      <c r="BI158" s="133">
        <f t="shared" si="18"/>
        <v>0</v>
      </c>
      <c r="BJ158" s="5" t="s">
        <v>80</v>
      </c>
      <c r="BK158" s="133">
        <f t="shared" si="19"/>
        <v>0</v>
      </c>
      <c r="BL158" s="5" t="s">
        <v>199</v>
      </c>
      <c r="BM158" s="88" t="s">
        <v>642</v>
      </c>
    </row>
    <row r="159" spans="2:65" s="17" customFormat="1" ht="37.9" customHeight="1">
      <c r="B159" s="16"/>
      <c r="C159" s="122" t="s">
        <v>259</v>
      </c>
      <c r="D159" s="122" t="s">
        <v>132</v>
      </c>
      <c r="E159" s="123" t="s">
        <v>643</v>
      </c>
      <c r="F159" s="124" t="s">
        <v>644</v>
      </c>
      <c r="G159" s="125" t="s">
        <v>177</v>
      </c>
      <c r="H159" s="126">
        <v>102</v>
      </c>
      <c r="I159" s="1">
        <v>0</v>
      </c>
      <c r="J159" s="128">
        <f t="shared" si="10"/>
        <v>0</v>
      </c>
      <c r="K159" s="124" t="s">
        <v>1</v>
      </c>
      <c r="L159" s="16"/>
      <c r="M159" s="129" t="s">
        <v>1</v>
      </c>
      <c r="N159" s="130" t="s">
        <v>38</v>
      </c>
      <c r="O159" s="131">
        <v>0</v>
      </c>
      <c r="P159" s="131">
        <f t="shared" si="11"/>
        <v>0</v>
      </c>
      <c r="Q159" s="131">
        <v>0</v>
      </c>
      <c r="R159" s="131">
        <f t="shared" si="12"/>
        <v>0</v>
      </c>
      <c r="S159" s="131">
        <v>0</v>
      </c>
      <c r="T159" s="132">
        <f t="shared" si="13"/>
        <v>0</v>
      </c>
      <c r="AR159" s="88" t="s">
        <v>199</v>
      </c>
      <c r="AT159" s="88" t="s">
        <v>132</v>
      </c>
      <c r="AU159" s="88" t="s">
        <v>82</v>
      </c>
      <c r="AY159" s="5" t="s">
        <v>130</v>
      </c>
      <c r="BE159" s="133">
        <f t="shared" si="14"/>
        <v>0</v>
      </c>
      <c r="BF159" s="133">
        <f t="shared" si="15"/>
        <v>0</v>
      </c>
      <c r="BG159" s="133">
        <f t="shared" si="16"/>
        <v>0</v>
      </c>
      <c r="BH159" s="133">
        <f t="shared" si="17"/>
        <v>0</v>
      </c>
      <c r="BI159" s="133">
        <f t="shared" si="18"/>
        <v>0</v>
      </c>
      <c r="BJ159" s="5" t="s">
        <v>80</v>
      </c>
      <c r="BK159" s="133">
        <f t="shared" si="19"/>
        <v>0</v>
      </c>
      <c r="BL159" s="5" t="s">
        <v>199</v>
      </c>
      <c r="BM159" s="88" t="s">
        <v>645</v>
      </c>
    </row>
    <row r="160" spans="2:65" s="17" customFormat="1" ht="37.9" customHeight="1">
      <c r="B160" s="16"/>
      <c r="C160" s="122" t="s">
        <v>263</v>
      </c>
      <c r="D160" s="122" t="s">
        <v>132</v>
      </c>
      <c r="E160" s="123" t="s">
        <v>646</v>
      </c>
      <c r="F160" s="124" t="s">
        <v>647</v>
      </c>
      <c r="G160" s="125" t="s">
        <v>177</v>
      </c>
      <c r="H160" s="126">
        <v>110</v>
      </c>
      <c r="I160" s="1">
        <v>0</v>
      </c>
      <c r="J160" s="128">
        <f t="shared" si="10"/>
        <v>0</v>
      </c>
      <c r="K160" s="124" t="s">
        <v>1</v>
      </c>
      <c r="L160" s="16"/>
      <c r="M160" s="129" t="s">
        <v>1</v>
      </c>
      <c r="N160" s="130" t="s">
        <v>38</v>
      </c>
      <c r="O160" s="131">
        <v>0</v>
      </c>
      <c r="P160" s="131">
        <f t="shared" si="11"/>
        <v>0</v>
      </c>
      <c r="Q160" s="131">
        <v>0</v>
      </c>
      <c r="R160" s="131">
        <f t="shared" si="12"/>
        <v>0</v>
      </c>
      <c r="S160" s="131">
        <v>0</v>
      </c>
      <c r="T160" s="132">
        <f t="shared" si="13"/>
        <v>0</v>
      </c>
      <c r="AR160" s="88" t="s">
        <v>199</v>
      </c>
      <c r="AT160" s="88" t="s">
        <v>132</v>
      </c>
      <c r="AU160" s="88" t="s">
        <v>82</v>
      </c>
      <c r="AY160" s="5" t="s">
        <v>130</v>
      </c>
      <c r="BE160" s="133">
        <f t="shared" si="14"/>
        <v>0</v>
      </c>
      <c r="BF160" s="133">
        <f t="shared" si="15"/>
        <v>0</v>
      </c>
      <c r="BG160" s="133">
        <f t="shared" si="16"/>
        <v>0</v>
      </c>
      <c r="BH160" s="133">
        <f t="shared" si="17"/>
        <v>0</v>
      </c>
      <c r="BI160" s="133">
        <f t="shared" si="18"/>
        <v>0</v>
      </c>
      <c r="BJ160" s="5" t="s">
        <v>80</v>
      </c>
      <c r="BK160" s="133">
        <f t="shared" si="19"/>
        <v>0</v>
      </c>
      <c r="BL160" s="5" t="s">
        <v>199</v>
      </c>
      <c r="BM160" s="88" t="s">
        <v>648</v>
      </c>
    </row>
    <row r="161" spans="2:65" s="17" customFormat="1" ht="24.25" customHeight="1">
      <c r="B161" s="16"/>
      <c r="C161" s="122" t="s">
        <v>267</v>
      </c>
      <c r="D161" s="122" t="s">
        <v>132</v>
      </c>
      <c r="E161" s="123" t="s">
        <v>649</v>
      </c>
      <c r="F161" s="124" t="s">
        <v>650</v>
      </c>
      <c r="G161" s="125" t="s">
        <v>163</v>
      </c>
      <c r="H161" s="126">
        <v>90</v>
      </c>
      <c r="I161" s="1">
        <v>0</v>
      </c>
      <c r="J161" s="128">
        <f t="shared" si="10"/>
        <v>0</v>
      </c>
      <c r="K161" s="124" t="s">
        <v>1</v>
      </c>
      <c r="L161" s="16"/>
      <c r="M161" s="129" t="s">
        <v>1</v>
      </c>
      <c r="N161" s="130" t="s">
        <v>38</v>
      </c>
      <c r="O161" s="131">
        <v>0</v>
      </c>
      <c r="P161" s="131">
        <f t="shared" si="11"/>
        <v>0</v>
      </c>
      <c r="Q161" s="131">
        <v>0</v>
      </c>
      <c r="R161" s="131">
        <f t="shared" si="12"/>
        <v>0</v>
      </c>
      <c r="S161" s="131">
        <v>0</v>
      </c>
      <c r="T161" s="132">
        <f t="shared" si="13"/>
        <v>0</v>
      </c>
      <c r="AR161" s="88" t="s">
        <v>199</v>
      </c>
      <c r="AT161" s="88" t="s">
        <v>132</v>
      </c>
      <c r="AU161" s="88" t="s">
        <v>82</v>
      </c>
      <c r="AY161" s="5" t="s">
        <v>130</v>
      </c>
      <c r="BE161" s="133">
        <f t="shared" si="14"/>
        <v>0</v>
      </c>
      <c r="BF161" s="133">
        <f t="shared" si="15"/>
        <v>0</v>
      </c>
      <c r="BG161" s="133">
        <f t="shared" si="16"/>
        <v>0</v>
      </c>
      <c r="BH161" s="133">
        <f t="shared" si="17"/>
        <v>0</v>
      </c>
      <c r="BI161" s="133">
        <f t="shared" si="18"/>
        <v>0</v>
      </c>
      <c r="BJ161" s="5" t="s">
        <v>80</v>
      </c>
      <c r="BK161" s="133">
        <f t="shared" si="19"/>
        <v>0</v>
      </c>
      <c r="BL161" s="5" t="s">
        <v>199</v>
      </c>
      <c r="BM161" s="88" t="s">
        <v>651</v>
      </c>
    </row>
    <row r="162" spans="2:65" s="17" customFormat="1" ht="44.25" customHeight="1">
      <c r="B162" s="16"/>
      <c r="C162" s="122" t="s">
        <v>271</v>
      </c>
      <c r="D162" s="122" t="s">
        <v>132</v>
      </c>
      <c r="E162" s="123" t="s">
        <v>652</v>
      </c>
      <c r="F162" s="124" t="s">
        <v>653</v>
      </c>
      <c r="G162" s="125" t="s">
        <v>163</v>
      </c>
      <c r="H162" s="126">
        <v>3</v>
      </c>
      <c r="I162" s="1">
        <v>0</v>
      </c>
      <c r="J162" s="128">
        <f t="shared" si="10"/>
        <v>0</v>
      </c>
      <c r="K162" s="124" t="s">
        <v>1</v>
      </c>
      <c r="L162" s="16"/>
      <c r="M162" s="129" t="s">
        <v>1</v>
      </c>
      <c r="N162" s="130" t="s">
        <v>38</v>
      </c>
      <c r="O162" s="131">
        <v>0</v>
      </c>
      <c r="P162" s="131">
        <f t="shared" si="11"/>
        <v>0</v>
      </c>
      <c r="Q162" s="131">
        <v>0</v>
      </c>
      <c r="R162" s="131">
        <f t="shared" si="12"/>
        <v>0</v>
      </c>
      <c r="S162" s="131">
        <v>0</v>
      </c>
      <c r="T162" s="132">
        <f t="shared" si="13"/>
        <v>0</v>
      </c>
      <c r="AR162" s="88" t="s">
        <v>199</v>
      </c>
      <c r="AT162" s="88" t="s">
        <v>132</v>
      </c>
      <c r="AU162" s="88" t="s">
        <v>82</v>
      </c>
      <c r="AY162" s="5" t="s">
        <v>130</v>
      </c>
      <c r="BE162" s="133">
        <f t="shared" si="14"/>
        <v>0</v>
      </c>
      <c r="BF162" s="133">
        <f t="shared" si="15"/>
        <v>0</v>
      </c>
      <c r="BG162" s="133">
        <f t="shared" si="16"/>
        <v>0</v>
      </c>
      <c r="BH162" s="133">
        <f t="shared" si="17"/>
        <v>0</v>
      </c>
      <c r="BI162" s="133">
        <f t="shared" si="18"/>
        <v>0</v>
      </c>
      <c r="BJ162" s="5" t="s">
        <v>80</v>
      </c>
      <c r="BK162" s="133">
        <f t="shared" si="19"/>
        <v>0</v>
      </c>
      <c r="BL162" s="5" t="s">
        <v>199</v>
      </c>
      <c r="BM162" s="88" t="s">
        <v>654</v>
      </c>
    </row>
    <row r="163" spans="2:65" s="17" customFormat="1" ht="16.5" customHeight="1">
      <c r="B163" s="16"/>
      <c r="C163" s="122" t="s">
        <v>278</v>
      </c>
      <c r="D163" s="122" t="s">
        <v>132</v>
      </c>
      <c r="E163" s="123" t="s">
        <v>655</v>
      </c>
      <c r="F163" s="124" t="s">
        <v>656</v>
      </c>
      <c r="G163" s="125" t="s">
        <v>163</v>
      </c>
      <c r="H163" s="126">
        <v>1</v>
      </c>
      <c r="I163" s="1">
        <v>0</v>
      </c>
      <c r="J163" s="128">
        <f t="shared" si="10"/>
        <v>0</v>
      </c>
      <c r="K163" s="124" t="s">
        <v>1</v>
      </c>
      <c r="L163" s="16"/>
      <c r="M163" s="129" t="s">
        <v>1</v>
      </c>
      <c r="N163" s="130" t="s">
        <v>38</v>
      </c>
      <c r="O163" s="131">
        <v>0</v>
      </c>
      <c r="P163" s="131">
        <f t="shared" si="11"/>
        <v>0</v>
      </c>
      <c r="Q163" s="131">
        <v>0</v>
      </c>
      <c r="R163" s="131">
        <f t="shared" si="12"/>
        <v>0</v>
      </c>
      <c r="S163" s="131">
        <v>0</v>
      </c>
      <c r="T163" s="132">
        <f t="shared" si="13"/>
        <v>0</v>
      </c>
      <c r="AR163" s="88" t="s">
        <v>199</v>
      </c>
      <c r="AT163" s="88" t="s">
        <v>132</v>
      </c>
      <c r="AU163" s="88" t="s">
        <v>82</v>
      </c>
      <c r="AY163" s="5" t="s">
        <v>130</v>
      </c>
      <c r="BE163" s="133">
        <f t="shared" si="14"/>
        <v>0</v>
      </c>
      <c r="BF163" s="133">
        <f t="shared" si="15"/>
        <v>0</v>
      </c>
      <c r="BG163" s="133">
        <f t="shared" si="16"/>
        <v>0</v>
      </c>
      <c r="BH163" s="133">
        <f t="shared" si="17"/>
        <v>0</v>
      </c>
      <c r="BI163" s="133">
        <f t="shared" si="18"/>
        <v>0</v>
      </c>
      <c r="BJ163" s="5" t="s">
        <v>80</v>
      </c>
      <c r="BK163" s="133">
        <f t="shared" si="19"/>
        <v>0</v>
      </c>
      <c r="BL163" s="5" t="s">
        <v>199</v>
      </c>
      <c r="BM163" s="88" t="s">
        <v>657</v>
      </c>
    </row>
    <row r="164" spans="2:65" s="17" customFormat="1" ht="44.25" customHeight="1">
      <c r="B164" s="16"/>
      <c r="C164" s="122" t="s">
        <v>282</v>
      </c>
      <c r="D164" s="122" t="s">
        <v>132</v>
      </c>
      <c r="E164" s="123" t="s">
        <v>658</v>
      </c>
      <c r="F164" s="124" t="s">
        <v>659</v>
      </c>
      <c r="G164" s="125" t="s">
        <v>163</v>
      </c>
      <c r="H164" s="126">
        <v>1</v>
      </c>
      <c r="I164" s="1">
        <v>0</v>
      </c>
      <c r="J164" s="128">
        <f t="shared" si="10"/>
        <v>0</v>
      </c>
      <c r="K164" s="124" t="s">
        <v>1</v>
      </c>
      <c r="L164" s="16"/>
      <c r="M164" s="129" t="s">
        <v>1</v>
      </c>
      <c r="N164" s="130" t="s">
        <v>38</v>
      </c>
      <c r="O164" s="131">
        <v>0</v>
      </c>
      <c r="P164" s="131">
        <f t="shared" si="11"/>
        <v>0</v>
      </c>
      <c r="Q164" s="131">
        <v>0</v>
      </c>
      <c r="R164" s="131">
        <f t="shared" si="12"/>
        <v>0</v>
      </c>
      <c r="S164" s="131">
        <v>0</v>
      </c>
      <c r="T164" s="132">
        <f t="shared" si="13"/>
        <v>0</v>
      </c>
      <c r="AR164" s="88" t="s">
        <v>199</v>
      </c>
      <c r="AT164" s="88" t="s">
        <v>132</v>
      </c>
      <c r="AU164" s="88" t="s">
        <v>82</v>
      </c>
      <c r="AY164" s="5" t="s">
        <v>130</v>
      </c>
      <c r="BE164" s="133">
        <f t="shared" si="14"/>
        <v>0</v>
      </c>
      <c r="BF164" s="133">
        <f t="shared" si="15"/>
        <v>0</v>
      </c>
      <c r="BG164" s="133">
        <f t="shared" si="16"/>
        <v>0</v>
      </c>
      <c r="BH164" s="133">
        <f t="shared" si="17"/>
        <v>0</v>
      </c>
      <c r="BI164" s="133">
        <f t="shared" si="18"/>
        <v>0</v>
      </c>
      <c r="BJ164" s="5" t="s">
        <v>80</v>
      </c>
      <c r="BK164" s="133">
        <f t="shared" si="19"/>
        <v>0</v>
      </c>
      <c r="BL164" s="5" t="s">
        <v>199</v>
      </c>
      <c r="BM164" s="88" t="s">
        <v>660</v>
      </c>
    </row>
    <row r="165" spans="2:65" s="17" customFormat="1" ht="37.9" customHeight="1">
      <c r="B165" s="16"/>
      <c r="C165" s="122" t="s">
        <v>286</v>
      </c>
      <c r="D165" s="122" t="s">
        <v>132</v>
      </c>
      <c r="E165" s="123" t="s">
        <v>661</v>
      </c>
      <c r="F165" s="124" t="s">
        <v>662</v>
      </c>
      <c r="G165" s="125" t="s">
        <v>163</v>
      </c>
      <c r="H165" s="126">
        <v>1</v>
      </c>
      <c r="I165" s="1">
        <v>0</v>
      </c>
      <c r="J165" s="128">
        <f t="shared" si="10"/>
        <v>0</v>
      </c>
      <c r="K165" s="124" t="s">
        <v>1</v>
      </c>
      <c r="L165" s="16"/>
      <c r="M165" s="129" t="s">
        <v>1</v>
      </c>
      <c r="N165" s="130" t="s">
        <v>38</v>
      </c>
      <c r="O165" s="131">
        <v>0</v>
      </c>
      <c r="P165" s="131">
        <f t="shared" si="11"/>
        <v>0</v>
      </c>
      <c r="Q165" s="131">
        <v>0</v>
      </c>
      <c r="R165" s="131">
        <f t="shared" si="12"/>
        <v>0</v>
      </c>
      <c r="S165" s="131">
        <v>0</v>
      </c>
      <c r="T165" s="132">
        <f t="shared" si="13"/>
        <v>0</v>
      </c>
      <c r="AR165" s="88" t="s">
        <v>199</v>
      </c>
      <c r="AT165" s="88" t="s">
        <v>132</v>
      </c>
      <c r="AU165" s="88" t="s">
        <v>82</v>
      </c>
      <c r="AY165" s="5" t="s">
        <v>130</v>
      </c>
      <c r="BE165" s="133">
        <f t="shared" si="14"/>
        <v>0</v>
      </c>
      <c r="BF165" s="133">
        <f t="shared" si="15"/>
        <v>0</v>
      </c>
      <c r="BG165" s="133">
        <f t="shared" si="16"/>
        <v>0</v>
      </c>
      <c r="BH165" s="133">
        <f t="shared" si="17"/>
        <v>0</v>
      </c>
      <c r="BI165" s="133">
        <f t="shared" si="18"/>
        <v>0</v>
      </c>
      <c r="BJ165" s="5" t="s">
        <v>80</v>
      </c>
      <c r="BK165" s="133">
        <f t="shared" si="19"/>
        <v>0</v>
      </c>
      <c r="BL165" s="5" t="s">
        <v>199</v>
      </c>
      <c r="BM165" s="88" t="s">
        <v>663</v>
      </c>
    </row>
    <row r="166" spans="2:65" s="17" customFormat="1" ht="55.5" customHeight="1">
      <c r="B166" s="16"/>
      <c r="C166" s="122" t="s">
        <v>291</v>
      </c>
      <c r="D166" s="122" t="s">
        <v>132</v>
      </c>
      <c r="E166" s="123" t="s">
        <v>664</v>
      </c>
      <c r="F166" s="124" t="s">
        <v>665</v>
      </c>
      <c r="G166" s="125" t="s">
        <v>163</v>
      </c>
      <c r="H166" s="126">
        <v>31</v>
      </c>
      <c r="I166" s="1">
        <v>0</v>
      </c>
      <c r="J166" s="128">
        <f t="shared" si="10"/>
        <v>0</v>
      </c>
      <c r="K166" s="124" t="s">
        <v>1</v>
      </c>
      <c r="L166" s="16"/>
      <c r="M166" s="129" t="s">
        <v>1</v>
      </c>
      <c r="N166" s="130" t="s">
        <v>38</v>
      </c>
      <c r="O166" s="131">
        <v>0</v>
      </c>
      <c r="P166" s="131">
        <f t="shared" si="11"/>
        <v>0</v>
      </c>
      <c r="Q166" s="131">
        <v>0</v>
      </c>
      <c r="R166" s="131">
        <f t="shared" si="12"/>
        <v>0</v>
      </c>
      <c r="S166" s="131">
        <v>0</v>
      </c>
      <c r="T166" s="132">
        <f t="shared" si="13"/>
        <v>0</v>
      </c>
      <c r="AR166" s="88" t="s">
        <v>199</v>
      </c>
      <c r="AT166" s="88" t="s">
        <v>132</v>
      </c>
      <c r="AU166" s="88" t="s">
        <v>82</v>
      </c>
      <c r="AY166" s="5" t="s">
        <v>130</v>
      </c>
      <c r="BE166" s="133">
        <f t="shared" si="14"/>
        <v>0</v>
      </c>
      <c r="BF166" s="133">
        <f t="shared" si="15"/>
        <v>0</v>
      </c>
      <c r="BG166" s="133">
        <f t="shared" si="16"/>
        <v>0</v>
      </c>
      <c r="BH166" s="133">
        <f t="shared" si="17"/>
        <v>0</v>
      </c>
      <c r="BI166" s="133">
        <f t="shared" si="18"/>
        <v>0</v>
      </c>
      <c r="BJ166" s="5" t="s">
        <v>80</v>
      </c>
      <c r="BK166" s="133">
        <f t="shared" si="19"/>
        <v>0</v>
      </c>
      <c r="BL166" s="5" t="s">
        <v>199</v>
      </c>
      <c r="BM166" s="88" t="s">
        <v>666</v>
      </c>
    </row>
    <row r="167" spans="2:65" s="17" customFormat="1" ht="16.5" customHeight="1">
      <c r="B167" s="16"/>
      <c r="C167" s="122" t="s">
        <v>297</v>
      </c>
      <c r="D167" s="122" t="s">
        <v>132</v>
      </c>
      <c r="E167" s="123" t="s">
        <v>667</v>
      </c>
      <c r="F167" s="124" t="s">
        <v>668</v>
      </c>
      <c r="G167" s="125" t="s">
        <v>163</v>
      </c>
      <c r="H167" s="126">
        <v>12</v>
      </c>
      <c r="I167" s="1">
        <v>0</v>
      </c>
      <c r="J167" s="128">
        <f t="shared" si="10"/>
        <v>0</v>
      </c>
      <c r="K167" s="124" t="s">
        <v>1</v>
      </c>
      <c r="L167" s="16"/>
      <c r="M167" s="129" t="s">
        <v>1</v>
      </c>
      <c r="N167" s="130" t="s">
        <v>38</v>
      </c>
      <c r="O167" s="131">
        <v>0</v>
      </c>
      <c r="P167" s="131">
        <f t="shared" si="11"/>
        <v>0</v>
      </c>
      <c r="Q167" s="131">
        <v>0</v>
      </c>
      <c r="R167" s="131">
        <f t="shared" si="12"/>
        <v>0</v>
      </c>
      <c r="S167" s="131">
        <v>0</v>
      </c>
      <c r="T167" s="132">
        <f t="shared" si="13"/>
        <v>0</v>
      </c>
      <c r="AR167" s="88" t="s">
        <v>199</v>
      </c>
      <c r="AT167" s="88" t="s">
        <v>132</v>
      </c>
      <c r="AU167" s="88" t="s">
        <v>82</v>
      </c>
      <c r="AY167" s="5" t="s">
        <v>130</v>
      </c>
      <c r="BE167" s="133">
        <f t="shared" si="14"/>
        <v>0</v>
      </c>
      <c r="BF167" s="133">
        <f t="shared" si="15"/>
        <v>0</v>
      </c>
      <c r="BG167" s="133">
        <f t="shared" si="16"/>
        <v>0</v>
      </c>
      <c r="BH167" s="133">
        <f t="shared" si="17"/>
        <v>0</v>
      </c>
      <c r="BI167" s="133">
        <f t="shared" si="18"/>
        <v>0</v>
      </c>
      <c r="BJ167" s="5" t="s">
        <v>80</v>
      </c>
      <c r="BK167" s="133">
        <f t="shared" si="19"/>
        <v>0</v>
      </c>
      <c r="BL167" s="5" t="s">
        <v>199</v>
      </c>
      <c r="BM167" s="88" t="s">
        <v>669</v>
      </c>
    </row>
    <row r="168" spans="2:65" s="17" customFormat="1" ht="16.5" customHeight="1">
      <c r="B168" s="16"/>
      <c r="C168" s="122" t="s">
        <v>305</v>
      </c>
      <c r="D168" s="122" t="s">
        <v>132</v>
      </c>
      <c r="E168" s="123" t="s">
        <v>670</v>
      </c>
      <c r="F168" s="124" t="s">
        <v>671</v>
      </c>
      <c r="G168" s="125" t="s">
        <v>163</v>
      </c>
      <c r="H168" s="126">
        <v>1</v>
      </c>
      <c r="I168" s="1">
        <v>0</v>
      </c>
      <c r="J168" s="128">
        <f t="shared" si="10"/>
        <v>0</v>
      </c>
      <c r="K168" s="124" t="s">
        <v>1</v>
      </c>
      <c r="L168" s="16"/>
      <c r="M168" s="129" t="s">
        <v>1</v>
      </c>
      <c r="N168" s="130" t="s">
        <v>38</v>
      </c>
      <c r="O168" s="131">
        <v>0</v>
      </c>
      <c r="P168" s="131">
        <f t="shared" si="11"/>
        <v>0</v>
      </c>
      <c r="Q168" s="131">
        <v>0</v>
      </c>
      <c r="R168" s="131">
        <f t="shared" si="12"/>
        <v>0</v>
      </c>
      <c r="S168" s="131">
        <v>0</v>
      </c>
      <c r="T168" s="132">
        <f t="shared" si="13"/>
        <v>0</v>
      </c>
      <c r="AR168" s="88" t="s">
        <v>199</v>
      </c>
      <c r="AT168" s="88" t="s">
        <v>132</v>
      </c>
      <c r="AU168" s="88" t="s">
        <v>82</v>
      </c>
      <c r="AY168" s="5" t="s">
        <v>130</v>
      </c>
      <c r="BE168" s="133">
        <f t="shared" si="14"/>
        <v>0</v>
      </c>
      <c r="BF168" s="133">
        <f t="shared" si="15"/>
        <v>0</v>
      </c>
      <c r="BG168" s="133">
        <f t="shared" si="16"/>
        <v>0</v>
      </c>
      <c r="BH168" s="133">
        <f t="shared" si="17"/>
        <v>0</v>
      </c>
      <c r="BI168" s="133">
        <f t="shared" si="18"/>
        <v>0</v>
      </c>
      <c r="BJ168" s="5" t="s">
        <v>80</v>
      </c>
      <c r="BK168" s="133">
        <f t="shared" si="19"/>
        <v>0</v>
      </c>
      <c r="BL168" s="5" t="s">
        <v>199</v>
      </c>
      <c r="BM168" s="88" t="s">
        <v>672</v>
      </c>
    </row>
    <row r="169" spans="2:65" s="17" customFormat="1" ht="16.5" customHeight="1">
      <c r="B169" s="16"/>
      <c r="C169" s="122" t="s">
        <v>311</v>
      </c>
      <c r="D169" s="122" t="s">
        <v>132</v>
      </c>
      <c r="E169" s="123" t="s">
        <v>673</v>
      </c>
      <c r="F169" s="124" t="s">
        <v>674</v>
      </c>
      <c r="G169" s="125" t="s">
        <v>163</v>
      </c>
      <c r="H169" s="126">
        <v>3</v>
      </c>
      <c r="I169" s="1">
        <v>0</v>
      </c>
      <c r="J169" s="128">
        <f t="shared" si="10"/>
        <v>0</v>
      </c>
      <c r="K169" s="124" t="s">
        <v>1</v>
      </c>
      <c r="L169" s="16"/>
      <c r="M169" s="129" t="s">
        <v>1</v>
      </c>
      <c r="N169" s="130" t="s">
        <v>38</v>
      </c>
      <c r="O169" s="131">
        <v>0</v>
      </c>
      <c r="P169" s="131">
        <f t="shared" si="11"/>
        <v>0</v>
      </c>
      <c r="Q169" s="131">
        <v>0</v>
      </c>
      <c r="R169" s="131">
        <f t="shared" si="12"/>
        <v>0</v>
      </c>
      <c r="S169" s="131">
        <v>0</v>
      </c>
      <c r="T169" s="132">
        <f t="shared" si="13"/>
        <v>0</v>
      </c>
      <c r="AR169" s="88" t="s">
        <v>199</v>
      </c>
      <c r="AT169" s="88" t="s">
        <v>132</v>
      </c>
      <c r="AU169" s="88" t="s">
        <v>82</v>
      </c>
      <c r="AY169" s="5" t="s">
        <v>130</v>
      </c>
      <c r="BE169" s="133">
        <f t="shared" si="14"/>
        <v>0</v>
      </c>
      <c r="BF169" s="133">
        <f t="shared" si="15"/>
        <v>0</v>
      </c>
      <c r="BG169" s="133">
        <f t="shared" si="16"/>
        <v>0</v>
      </c>
      <c r="BH169" s="133">
        <f t="shared" si="17"/>
        <v>0</v>
      </c>
      <c r="BI169" s="133">
        <f t="shared" si="18"/>
        <v>0</v>
      </c>
      <c r="BJ169" s="5" t="s">
        <v>80</v>
      </c>
      <c r="BK169" s="133">
        <f t="shared" si="19"/>
        <v>0</v>
      </c>
      <c r="BL169" s="5" t="s">
        <v>199</v>
      </c>
      <c r="BM169" s="88" t="s">
        <v>675</v>
      </c>
    </row>
    <row r="170" spans="2:65" s="17" customFormat="1" ht="16.5" customHeight="1">
      <c r="B170" s="16"/>
      <c r="C170" s="122" t="s">
        <v>316</v>
      </c>
      <c r="D170" s="122" t="s">
        <v>132</v>
      </c>
      <c r="E170" s="123" t="s">
        <v>676</v>
      </c>
      <c r="F170" s="124" t="s">
        <v>677</v>
      </c>
      <c r="G170" s="125" t="s">
        <v>163</v>
      </c>
      <c r="H170" s="126">
        <v>3</v>
      </c>
      <c r="I170" s="1">
        <v>0</v>
      </c>
      <c r="J170" s="128">
        <f t="shared" si="10"/>
        <v>0</v>
      </c>
      <c r="K170" s="124" t="s">
        <v>1</v>
      </c>
      <c r="L170" s="16"/>
      <c r="M170" s="129" t="s">
        <v>1</v>
      </c>
      <c r="N170" s="130" t="s">
        <v>38</v>
      </c>
      <c r="O170" s="131">
        <v>0</v>
      </c>
      <c r="P170" s="131">
        <f t="shared" si="11"/>
        <v>0</v>
      </c>
      <c r="Q170" s="131">
        <v>0</v>
      </c>
      <c r="R170" s="131">
        <f t="shared" si="12"/>
        <v>0</v>
      </c>
      <c r="S170" s="131">
        <v>0</v>
      </c>
      <c r="T170" s="132">
        <f t="shared" si="13"/>
        <v>0</v>
      </c>
      <c r="AR170" s="88" t="s">
        <v>199</v>
      </c>
      <c r="AT170" s="88" t="s">
        <v>132</v>
      </c>
      <c r="AU170" s="88" t="s">
        <v>82</v>
      </c>
      <c r="AY170" s="5" t="s">
        <v>130</v>
      </c>
      <c r="BE170" s="133">
        <f t="shared" si="14"/>
        <v>0</v>
      </c>
      <c r="BF170" s="133">
        <f t="shared" si="15"/>
        <v>0</v>
      </c>
      <c r="BG170" s="133">
        <f t="shared" si="16"/>
        <v>0</v>
      </c>
      <c r="BH170" s="133">
        <f t="shared" si="17"/>
        <v>0</v>
      </c>
      <c r="BI170" s="133">
        <f t="shared" si="18"/>
        <v>0</v>
      </c>
      <c r="BJ170" s="5" t="s">
        <v>80</v>
      </c>
      <c r="BK170" s="133">
        <f t="shared" si="19"/>
        <v>0</v>
      </c>
      <c r="BL170" s="5" t="s">
        <v>199</v>
      </c>
      <c r="BM170" s="88" t="s">
        <v>678</v>
      </c>
    </row>
    <row r="171" spans="2:65" s="17" customFormat="1" ht="21.75" customHeight="1">
      <c r="B171" s="16"/>
      <c r="C171" s="122" t="s">
        <v>320</v>
      </c>
      <c r="D171" s="122" t="s">
        <v>132</v>
      </c>
      <c r="E171" s="123" t="s">
        <v>679</v>
      </c>
      <c r="F171" s="124" t="s">
        <v>680</v>
      </c>
      <c r="G171" s="125" t="s">
        <v>177</v>
      </c>
      <c r="H171" s="126">
        <v>212</v>
      </c>
      <c r="I171" s="1">
        <v>0</v>
      </c>
      <c r="J171" s="128">
        <f t="shared" si="10"/>
        <v>0</v>
      </c>
      <c r="K171" s="124" t="s">
        <v>1</v>
      </c>
      <c r="L171" s="16"/>
      <c r="M171" s="129" t="s">
        <v>1</v>
      </c>
      <c r="N171" s="130" t="s">
        <v>38</v>
      </c>
      <c r="O171" s="131">
        <v>0</v>
      </c>
      <c r="P171" s="131">
        <f t="shared" si="11"/>
        <v>0</v>
      </c>
      <c r="Q171" s="131">
        <v>0</v>
      </c>
      <c r="R171" s="131">
        <f t="shared" si="12"/>
        <v>0</v>
      </c>
      <c r="S171" s="131">
        <v>0</v>
      </c>
      <c r="T171" s="132">
        <f t="shared" si="13"/>
        <v>0</v>
      </c>
      <c r="AR171" s="88" t="s">
        <v>199</v>
      </c>
      <c r="AT171" s="88" t="s">
        <v>132</v>
      </c>
      <c r="AU171" s="88" t="s">
        <v>82</v>
      </c>
      <c r="AY171" s="5" t="s">
        <v>130</v>
      </c>
      <c r="BE171" s="133">
        <f t="shared" si="14"/>
        <v>0</v>
      </c>
      <c r="BF171" s="133">
        <f t="shared" si="15"/>
        <v>0</v>
      </c>
      <c r="BG171" s="133">
        <f t="shared" si="16"/>
        <v>0</v>
      </c>
      <c r="BH171" s="133">
        <f t="shared" si="17"/>
        <v>0</v>
      </c>
      <c r="BI171" s="133">
        <f t="shared" si="18"/>
        <v>0</v>
      </c>
      <c r="BJ171" s="5" t="s">
        <v>80</v>
      </c>
      <c r="BK171" s="133">
        <f t="shared" si="19"/>
        <v>0</v>
      </c>
      <c r="BL171" s="5" t="s">
        <v>199</v>
      </c>
      <c r="BM171" s="88" t="s">
        <v>681</v>
      </c>
    </row>
    <row r="172" spans="2:65" s="17" customFormat="1" ht="24.25" customHeight="1">
      <c r="B172" s="16"/>
      <c r="C172" s="122" t="s">
        <v>326</v>
      </c>
      <c r="D172" s="122" t="s">
        <v>132</v>
      </c>
      <c r="E172" s="123" t="s">
        <v>682</v>
      </c>
      <c r="F172" s="124" t="s">
        <v>683</v>
      </c>
      <c r="G172" s="125" t="s">
        <v>177</v>
      </c>
      <c r="H172" s="126">
        <v>212</v>
      </c>
      <c r="I172" s="1">
        <v>0</v>
      </c>
      <c r="J172" s="128">
        <f t="shared" si="10"/>
        <v>0</v>
      </c>
      <c r="K172" s="124" t="s">
        <v>1</v>
      </c>
      <c r="L172" s="16"/>
      <c r="M172" s="129" t="s">
        <v>1</v>
      </c>
      <c r="N172" s="130" t="s">
        <v>38</v>
      </c>
      <c r="O172" s="131">
        <v>0</v>
      </c>
      <c r="P172" s="131">
        <f t="shared" si="11"/>
        <v>0</v>
      </c>
      <c r="Q172" s="131">
        <v>0</v>
      </c>
      <c r="R172" s="131">
        <f t="shared" si="12"/>
        <v>0</v>
      </c>
      <c r="S172" s="131">
        <v>0</v>
      </c>
      <c r="T172" s="132">
        <f t="shared" si="13"/>
        <v>0</v>
      </c>
      <c r="AR172" s="88" t="s">
        <v>199</v>
      </c>
      <c r="AT172" s="88" t="s">
        <v>132</v>
      </c>
      <c r="AU172" s="88" t="s">
        <v>82</v>
      </c>
      <c r="AY172" s="5" t="s">
        <v>130</v>
      </c>
      <c r="BE172" s="133">
        <f t="shared" si="14"/>
        <v>0</v>
      </c>
      <c r="BF172" s="133">
        <f t="shared" si="15"/>
        <v>0</v>
      </c>
      <c r="BG172" s="133">
        <f t="shared" si="16"/>
        <v>0</v>
      </c>
      <c r="BH172" s="133">
        <f t="shared" si="17"/>
        <v>0</v>
      </c>
      <c r="BI172" s="133">
        <f t="shared" si="18"/>
        <v>0</v>
      </c>
      <c r="BJ172" s="5" t="s">
        <v>80</v>
      </c>
      <c r="BK172" s="133">
        <f t="shared" si="19"/>
        <v>0</v>
      </c>
      <c r="BL172" s="5" t="s">
        <v>199</v>
      </c>
      <c r="BM172" s="88" t="s">
        <v>684</v>
      </c>
    </row>
    <row r="173" spans="2:65" s="17" customFormat="1" ht="24.25" customHeight="1">
      <c r="B173" s="16"/>
      <c r="C173" s="122" t="s">
        <v>331</v>
      </c>
      <c r="D173" s="122" t="s">
        <v>132</v>
      </c>
      <c r="E173" s="123" t="s">
        <v>685</v>
      </c>
      <c r="F173" s="124" t="s">
        <v>686</v>
      </c>
      <c r="G173" s="125" t="s">
        <v>618</v>
      </c>
      <c r="H173" s="126">
        <v>1</v>
      </c>
      <c r="I173" s="1">
        <v>0</v>
      </c>
      <c r="J173" s="128">
        <f t="shared" si="10"/>
        <v>0</v>
      </c>
      <c r="K173" s="124" t="s">
        <v>1</v>
      </c>
      <c r="L173" s="16"/>
      <c r="M173" s="129" t="s">
        <v>1</v>
      </c>
      <c r="N173" s="130" t="s">
        <v>38</v>
      </c>
      <c r="O173" s="131">
        <v>0</v>
      </c>
      <c r="P173" s="131">
        <f t="shared" si="11"/>
        <v>0</v>
      </c>
      <c r="Q173" s="131">
        <v>0</v>
      </c>
      <c r="R173" s="131">
        <f t="shared" si="12"/>
        <v>0</v>
      </c>
      <c r="S173" s="131">
        <v>0</v>
      </c>
      <c r="T173" s="132">
        <f t="shared" si="13"/>
        <v>0</v>
      </c>
      <c r="AR173" s="88" t="s">
        <v>199</v>
      </c>
      <c r="AT173" s="88" t="s">
        <v>132</v>
      </c>
      <c r="AU173" s="88" t="s">
        <v>82</v>
      </c>
      <c r="AY173" s="5" t="s">
        <v>130</v>
      </c>
      <c r="BE173" s="133">
        <f t="shared" si="14"/>
        <v>0</v>
      </c>
      <c r="BF173" s="133">
        <f t="shared" si="15"/>
        <v>0</v>
      </c>
      <c r="BG173" s="133">
        <f t="shared" si="16"/>
        <v>0</v>
      </c>
      <c r="BH173" s="133">
        <f t="shared" si="17"/>
        <v>0</v>
      </c>
      <c r="BI173" s="133">
        <f t="shared" si="18"/>
        <v>0</v>
      </c>
      <c r="BJ173" s="5" t="s">
        <v>80</v>
      </c>
      <c r="BK173" s="133">
        <f t="shared" si="19"/>
        <v>0</v>
      </c>
      <c r="BL173" s="5" t="s">
        <v>199</v>
      </c>
      <c r="BM173" s="88" t="s">
        <v>687</v>
      </c>
    </row>
    <row r="174" spans="2:65" s="17" customFormat="1" ht="37.9" customHeight="1">
      <c r="B174" s="16"/>
      <c r="C174" s="122" t="s">
        <v>338</v>
      </c>
      <c r="D174" s="122" t="s">
        <v>132</v>
      </c>
      <c r="E174" s="123" t="s">
        <v>688</v>
      </c>
      <c r="F174" s="124" t="s">
        <v>689</v>
      </c>
      <c r="G174" s="125" t="s">
        <v>168</v>
      </c>
      <c r="H174" s="126">
        <v>30</v>
      </c>
      <c r="I174" s="1">
        <v>0</v>
      </c>
      <c r="J174" s="128">
        <f t="shared" si="10"/>
        <v>0</v>
      </c>
      <c r="K174" s="124" t="s">
        <v>1</v>
      </c>
      <c r="L174" s="16"/>
      <c r="M174" s="129" t="s">
        <v>1</v>
      </c>
      <c r="N174" s="130" t="s">
        <v>38</v>
      </c>
      <c r="O174" s="131">
        <v>0</v>
      </c>
      <c r="P174" s="131">
        <f t="shared" si="11"/>
        <v>0</v>
      </c>
      <c r="Q174" s="131">
        <v>0</v>
      </c>
      <c r="R174" s="131">
        <f t="shared" si="12"/>
        <v>0</v>
      </c>
      <c r="S174" s="131">
        <v>0</v>
      </c>
      <c r="T174" s="132">
        <f t="shared" si="13"/>
        <v>0</v>
      </c>
      <c r="AR174" s="88" t="s">
        <v>199</v>
      </c>
      <c r="AT174" s="88" t="s">
        <v>132</v>
      </c>
      <c r="AU174" s="88" t="s">
        <v>82</v>
      </c>
      <c r="AY174" s="5" t="s">
        <v>130</v>
      </c>
      <c r="BE174" s="133">
        <f t="shared" si="14"/>
        <v>0</v>
      </c>
      <c r="BF174" s="133">
        <f t="shared" si="15"/>
        <v>0</v>
      </c>
      <c r="BG174" s="133">
        <f t="shared" si="16"/>
        <v>0</v>
      </c>
      <c r="BH174" s="133">
        <f t="shared" si="17"/>
        <v>0</v>
      </c>
      <c r="BI174" s="133">
        <f t="shared" si="18"/>
        <v>0</v>
      </c>
      <c r="BJ174" s="5" t="s">
        <v>80</v>
      </c>
      <c r="BK174" s="133">
        <f t="shared" si="19"/>
        <v>0</v>
      </c>
      <c r="BL174" s="5" t="s">
        <v>199</v>
      </c>
      <c r="BM174" s="88" t="s">
        <v>690</v>
      </c>
    </row>
    <row r="175" spans="2:65" s="17" customFormat="1" ht="16.5" customHeight="1">
      <c r="B175" s="16"/>
      <c r="C175" s="122" t="s">
        <v>345</v>
      </c>
      <c r="D175" s="122" t="s">
        <v>132</v>
      </c>
      <c r="E175" s="123" t="s">
        <v>691</v>
      </c>
      <c r="F175" s="124" t="s">
        <v>692</v>
      </c>
      <c r="G175" s="125" t="s">
        <v>618</v>
      </c>
      <c r="H175" s="126">
        <v>1</v>
      </c>
      <c r="I175" s="1">
        <v>0</v>
      </c>
      <c r="J175" s="128">
        <f t="shared" si="10"/>
        <v>0</v>
      </c>
      <c r="K175" s="124" t="s">
        <v>1</v>
      </c>
      <c r="L175" s="16"/>
      <c r="M175" s="129" t="s">
        <v>1</v>
      </c>
      <c r="N175" s="130" t="s">
        <v>38</v>
      </c>
      <c r="O175" s="131">
        <v>0</v>
      </c>
      <c r="P175" s="131">
        <f t="shared" si="11"/>
        <v>0</v>
      </c>
      <c r="Q175" s="131">
        <v>0</v>
      </c>
      <c r="R175" s="131">
        <f t="shared" si="12"/>
        <v>0</v>
      </c>
      <c r="S175" s="131">
        <v>0</v>
      </c>
      <c r="T175" s="132">
        <f t="shared" si="13"/>
        <v>0</v>
      </c>
      <c r="AR175" s="88" t="s">
        <v>199</v>
      </c>
      <c r="AT175" s="88" t="s">
        <v>132</v>
      </c>
      <c r="AU175" s="88" t="s">
        <v>82</v>
      </c>
      <c r="AY175" s="5" t="s">
        <v>130</v>
      </c>
      <c r="BE175" s="133">
        <f t="shared" si="14"/>
        <v>0</v>
      </c>
      <c r="BF175" s="133">
        <f t="shared" si="15"/>
        <v>0</v>
      </c>
      <c r="BG175" s="133">
        <f t="shared" si="16"/>
        <v>0</v>
      </c>
      <c r="BH175" s="133">
        <f t="shared" si="17"/>
        <v>0</v>
      </c>
      <c r="BI175" s="133">
        <f t="shared" si="18"/>
        <v>0</v>
      </c>
      <c r="BJ175" s="5" t="s">
        <v>80</v>
      </c>
      <c r="BK175" s="133">
        <f t="shared" si="19"/>
        <v>0</v>
      </c>
      <c r="BL175" s="5" t="s">
        <v>199</v>
      </c>
      <c r="BM175" s="88" t="s">
        <v>693</v>
      </c>
    </row>
    <row r="176" spans="2:65" s="17" customFormat="1" ht="16.5" customHeight="1">
      <c r="B176" s="16"/>
      <c r="C176" s="122" t="s">
        <v>350</v>
      </c>
      <c r="D176" s="122" t="s">
        <v>132</v>
      </c>
      <c r="E176" s="123" t="s">
        <v>694</v>
      </c>
      <c r="F176" s="124" t="s">
        <v>695</v>
      </c>
      <c r="G176" s="125" t="s">
        <v>163</v>
      </c>
      <c r="H176" s="126">
        <v>1</v>
      </c>
      <c r="I176" s="1">
        <v>0</v>
      </c>
      <c r="J176" s="128">
        <f t="shared" si="10"/>
        <v>0</v>
      </c>
      <c r="K176" s="124" t="s">
        <v>1</v>
      </c>
      <c r="L176" s="16"/>
      <c r="M176" s="129" t="s">
        <v>1</v>
      </c>
      <c r="N176" s="130" t="s">
        <v>38</v>
      </c>
      <c r="O176" s="131">
        <v>0</v>
      </c>
      <c r="P176" s="131">
        <f t="shared" si="11"/>
        <v>0</v>
      </c>
      <c r="Q176" s="131">
        <v>0</v>
      </c>
      <c r="R176" s="131">
        <f t="shared" si="12"/>
        <v>0</v>
      </c>
      <c r="S176" s="131">
        <v>0</v>
      </c>
      <c r="T176" s="132">
        <f t="shared" si="13"/>
        <v>0</v>
      </c>
      <c r="AR176" s="88" t="s">
        <v>199</v>
      </c>
      <c r="AT176" s="88" t="s">
        <v>132</v>
      </c>
      <c r="AU176" s="88" t="s">
        <v>82</v>
      </c>
      <c r="AY176" s="5" t="s">
        <v>130</v>
      </c>
      <c r="BE176" s="133">
        <f t="shared" si="14"/>
        <v>0</v>
      </c>
      <c r="BF176" s="133">
        <f t="shared" si="15"/>
        <v>0</v>
      </c>
      <c r="BG176" s="133">
        <f t="shared" si="16"/>
        <v>0</v>
      </c>
      <c r="BH176" s="133">
        <f t="shared" si="17"/>
        <v>0</v>
      </c>
      <c r="BI176" s="133">
        <f t="shared" si="18"/>
        <v>0</v>
      </c>
      <c r="BJ176" s="5" t="s">
        <v>80</v>
      </c>
      <c r="BK176" s="133">
        <f t="shared" si="19"/>
        <v>0</v>
      </c>
      <c r="BL176" s="5" t="s">
        <v>199</v>
      </c>
      <c r="BM176" s="88" t="s">
        <v>696</v>
      </c>
    </row>
    <row r="177" spans="2:65" s="17" customFormat="1" ht="21.75" customHeight="1">
      <c r="B177" s="16"/>
      <c r="C177" s="122" t="s">
        <v>354</v>
      </c>
      <c r="D177" s="122" t="s">
        <v>132</v>
      </c>
      <c r="E177" s="123" t="s">
        <v>697</v>
      </c>
      <c r="F177" s="124" t="s">
        <v>698</v>
      </c>
      <c r="G177" s="125" t="s">
        <v>163</v>
      </c>
      <c r="H177" s="126">
        <v>7</v>
      </c>
      <c r="I177" s="1">
        <v>0</v>
      </c>
      <c r="J177" s="128">
        <f t="shared" si="10"/>
        <v>0</v>
      </c>
      <c r="K177" s="124" t="s">
        <v>1</v>
      </c>
      <c r="L177" s="16"/>
      <c r="M177" s="129" t="s">
        <v>1</v>
      </c>
      <c r="N177" s="130" t="s">
        <v>38</v>
      </c>
      <c r="O177" s="131">
        <v>0</v>
      </c>
      <c r="P177" s="131">
        <f t="shared" si="11"/>
        <v>0</v>
      </c>
      <c r="Q177" s="131">
        <v>0</v>
      </c>
      <c r="R177" s="131">
        <f t="shared" si="12"/>
        <v>0</v>
      </c>
      <c r="S177" s="131">
        <v>0</v>
      </c>
      <c r="T177" s="132">
        <f t="shared" si="13"/>
        <v>0</v>
      </c>
      <c r="AR177" s="88" t="s">
        <v>199</v>
      </c>
      <c r="AT177" s="88" t="s">
        <v>132</v>
      </c>
      <c r="AU177" s="88" t="s">
        <v>82</v>
      </c>
      <c r="AY177" s="5" t="s">
        <v>130</v>
      </c>
      <c r="BE177" s="133">
        <f t="shared" si="14"/>
        <v>0</v>
      </c>
      <c r="BF177" s="133">
        <f t="shared" si="15"/>
        <v>0</v>
      </c>
      <c r="BG177" s="133">
        <f t="shared" si="16"/>
        <v>0</v>
      </c>
      <c r="BH177" s="133">
        <f t="shared" si="17"/>
        <v>0</v>
      </c>
      <c r="BI177" s="133">
        <f t="shared" si="18"/>
        <v>0</v>
      </c>
      <c r="BJ177" s="5" t="s">
        <v>80</v>
      </c>
      <c r="BK177" s="133">
        <f t="shared" si="19"/>
        <v>0</v>
      </c>
      <c r="BL177" s="5" t="s">
        <v>199</v>
      </c>
      <c r="BM177" s="88" t="s">
        <v>699</v>
      </c>
    </row>
    <row r="178" spans="2:65" s="17" customFormat="1" ht="21.75" customHeight="1">
      <c r="B178" s="16"/>
      <c r="C178" s="122" t="s">
        <v>360</v>
      </c>
      <c r="D178" s="122" t="s">
        <v>132</v>
      </c>
      <c r="E178" s="123" t="s">
        <v>700</v>
      </c>
      <c r="F178" s="124" t="s">
        <v>701</v>
      </c>
      <c r="G178" s="125" t="s">
        <v>163</v>
      </c>
      <c r="H178" s="126">
        <v>6</v>
      </c>
      <c r="I178" s="1">
        <v>0</v>
      </c>
      <c r="J178" s="128">
        <f t="shared" si="10"/>
        <v>0</v>
      </c>
      <c r="K178" s="124" t="s">
        <v>1</v>
      </c>
      <c r="L178" s="16"/>
      <c r="M178" s="129" t="s">
        <v>1</v>
      </c>
      <c r="N178" s="130" t="s">
        <v>38</v>
      </c>
      <c r="O178" s="131">
        <v>0</v>
      </c>
      <c r="P178" s="131">
        <f t="shared" si="11"/>
        <v>0</v>
      </c>
      <c r="Q178" s="131">
        <v>0</v>
      </c>
      <c r="R178" s="131">
        <f t="shared" si="12"/>
        <v>0</v>
      </c>
      <c r="S178" s="131">
        <v>0</v>
      </c>
      <c r="T178" s="132">
        <f t="shared" si="13"/>
        <v>0</v>
      </c>
      <c r="AR178" s="88" t="s">
        <v>199</v>
      </c>
      <c r="AT178" s="88" t="s">
        <v>132</v>
      </c>
      <c r="AU178" s="88" t="s">
        <v>82</v>
      </c>
      <c r="AY178" s="5" t="s">
        <v>130</v>
      </c>
      <c r="BE178" s="133">
        <f t="shared" si="14"/>
        <v>0</v>
      </c>
      <c r="BF178" s="133">
        <f t="shared" si="15"/>
        <v>0</v>
      </c>
      <c r="BG178" s="133">
        <f t="shared" si="16"/>
        <v>0</v>
      </c>
      <c r="BH178" s="133">
        <f t="shared" si="17"/>
        <v>0</v>
      </c>
      <c r="BI178" s="133">
        <f t="shared" si="18"/>
        <v>0</v>
      </c>
      <c r="BJ178" s="5" t="s">
        <v>80</v>
      </c>
      <c r="BK178" s="133">
        <f t="shared" si="19"/>
        <v>0</v>
      </c>
      <c r="BL178" s="5" t="s">
        <v>199</v>
      </c>
      <c r="BM178" s="88" t="s">
        <v>702</v>
      </c>
    </row>
    <row r="179" spans="2:65" s="17" customFormat="1" ht="16.5" customHeight="1">
      <c r="B179" s="16"/>
      <c r="C179" s="122" t="s">
        <v>366</v>
      </c>
      <c r="D179" s="122" t="s">
        <v>132</v>
      </c>
      <c r="E179" s="123" t="s">
        <v>703</v>
      </c>
      <c r="F179" s="124" t="s">
        <v>704</v>
      </c>
      <c r="G179" s="125" t="s">
        <v>163</v>
      </c>
      <c r="H179" s="126">
        <v>2</v>
      </c>
      <c r="I179" s="1">
        <v>0</v>
      </c>
      <c r="J179" s="128">
        <f t="shared" si="10"/>
        <v>0</v>
      </c>
      <c r="K179" s="124" t="s">
        <v>1</v>
      </c>
      <c r="L179" s="16"/>
      <c r="M179" s="129" t="s">
        <v>1</v>
      </c>
      <c r="N179" s="130" t="s">
        <v>38</v>
      </c>
      <c r="O179" s="131">
        <v>0</v>
      </c>
      <c r="P179" s="131">
        <f t="shared" si="11"/>
        <v>0</v>
      </c>
      <c r="Q179" s="131">
        <v>0</v>
      </c>
      <c r="R179" s="131">
        <f t="shared" si="12"/>
        <v>0</v>
      </c>
      <c r="S179" s="131">
        <v>0</v>
      </c>
      <c r="T179" s="132">
        <f t="shared" si="13"/>
        <v>0</v>
      </c>
      <c r="AR179" s="88" t="s">
        <v>199</v>
      </c>
      <c r="AT179" s="88" t="s">
        <v>132</v>
      </c>
      <c r="AU179" s="88" t="s">
        <v>82</v>
      </c>
      <c r="AY179" s="5" t="s">
        <v>130</v>
      </c>
      <c r="BE179" s="133">
        <f t="shared" si="14"/>
        <v>0</v>
      </c>
      <c r="BF179" s="133">
        <f t="shared" si="15"/>
        <v>0</v>
      </c>
      <c r="BG179" s="133">
        <f t="shared" si="16"/>
        <v>0</v>
      </c>
      <c r="BH179" s="133">
        <f t="shared" si="17"/>
        <v>0</v>
      </c>
      <c r="BI179" s="133">
        <f t="shared" si="18"/>
        <v>0</v>
      </c>
      <c r="BJ179" s="5" t="s">
        <v>80</v>
      </c>
      <c r="BK179" s="133">
        <f t="shared" si="19"/>
        <v>0</v>
      </c>
      <c r="BL179" s="5" t="s">
        <v>199</v>
      </c>
      <c r="BM179" s="88" t="s">
        <v>705</v>
      </c>
    </row>
    <row r="180" spans="2:65" s="17" customFormat="1" ht="16.5" customHeight="1">
      <c r="B180" s="16"/>
      <c r="C180" s="122" t="s">
        <v>370</v>
      </c>
      <c r="D180" s="122" t="s">
        <v>132</v>
      </c>
      <c r="E180" s="123" t="s">
        <v>706</v>
      </c>
      <c r="F180" s="124" t="s">
        <v>707</v>
      </c>
      <c r="G180" s="125" t="s">
        <v>163</v>
      </c>
      <c r="H180" s="126">
        <v>4</v>
      </c>
      <c r="I180" s="1">
        <v>0</v>
      </c>
      <c r="J180" s="128">
        <f t="shared" si="10"/>
        <v>0</v>
      </c>
      <c r="K180" s="124" t="s">
        <v>1</v>
      </c>
      <c r="L180" s="16"/>
      <c r="M180" s="129" t="s">
        <v>1</v>
      </c>
      <c r="N180" s="130" t="s">
        <v>38</v>
      </c>
      <c r="O180" s="131">
        <v>0</v>
      </c>
      <c r="P180" s="131">
        <f t="shared" si="11"/>
        <v>0</v>
      </c>
      <c r="Q180" s="131">
        <v>0</v>
      </c>
      <c r="R180" s="131">
        <f t="shared" si="12"/>
        <v>0</v>
      </c>
      <c r="S180" s="131">
        <v>0</v>
      </c>
      <c r="T180" s="132">
        <f t="shared" si="13"/>
        <v>0</v>
      </c>
      <c r="AR180" s="88" t="s">
        <v>199</v>
      </c>
      <c r="AT180" s="88" t="s">
        <v>132</v>
      </c>
      <c r="AU180" s="88" t="s">
        <v>82</v>
      </c>
      <c r="AY180" s="5" t="s">
        <v>130</v>
      </c>
      <c r="BE180" s="133">
        <f t="shared" si="14"/>
        <v>0</v>
      </c>
      <c r="BF180" s="133">
        <f t="shared" si="15"/>
        <v>0</v>
      </c>
      <c r="BG180" s="133">
        <f t="shared" si="16"/>
        <v>0</v>
      </c>
      <c r="BH180" s="133">
        <f t="shared" si="17"/>
        <v>0</v>
      </c>
      <c r="BI180" s="133">
        <f t="shared" si="18"/>
        <v>0</v>
      </c>
      <c r="BJ180" s="5" t="s">
        <v>80</v>
      </c>
      <c r="BK180" s="133">
        <f t="shared" si="19"/>
        <v>0</v>
      </c>
      <c r="BL180" s="5" t="s">
        <v>199</v>
      </c>
      <c r="BM180" s="88" t="s">
        <v>708</v>
      </c>
    </row>
    <row r="181" spans="2:65" s="17" customFormat="1" ht="16.5" customHeight="1">
      <c r="B181" s="16"/>
      <c r="C181" s="122" t="s">
        <v>375</v>
      </c>
      <c r="D181" s="122" t="s">
        <v>132</v>
      </c>
      <c r="E181" s="123" t="s">
        <v>709</v>
      </c>
      <c r="F181" s="124" t="s">
        <v>710</v>
      </c>
      <c r="G181" s="125" t="s">
        <v>163</v>
      </c>
      <c r="H181" s="126">
        <v>2</v>
      </c>
      <c r="I181" s="1">
        <v>0</v>
      </c>
      <c r="J181" s="128">
        <f t="shared" si="10"/>
        <v>0</v>
      </c>
      <c r="K181" s="124" t="s">
        <v>1</v>
      </c>
      <c r="L181" s="16"/>
      <c r="M181" s="129" t="s">
        <v>1</v>
      </c>
      <c r="N181" s="130" t="s">
        <v>38</v>
      </c>
      <c r="O181" s="131">
        <v>0</v>
      </c>
      <c r="P181" s="131">
        <f t="shared" si="11"/>
        <v>0</v>
      </c>
      <c r="Q181" s="131">
        <v>0</v>
      </c>
      <c r="R181" s="131">
        <f t="shared" si="12"/>
        <v>0</v>
      </c>
      <c r="S181" s="131">
        <v>0</v>
      </c>
      <c r="T181" s="132">
        <f t="shared" si="13"/>
        <v>0</v>
      </c>
      <c r="AR181" s="88" t="s">
        <v>199</v>
      </c>
      <c r="AT181" s="88" t="s">
        <v>132</v>
      </c>
      <c r="AU181" s="88" t="s">
        <v>82</v>
      </c>
      <c r="AY181" s="5" t="s">
        <v>130</v>
      </c>
      <c r="BE181" s="133">
        <f t="shared" si="14"/>
        <v>0</v>
      </c>
      <c r="BF181" s="133">
        <f t="shared" si="15"/>
        <v>0</v>
      </c>
      <c r="BG181" s="133">
        <f t="shared" si="16"/>
        <v>0</v>
      </c>
      <c r="BH181" s="133">
        <f t="shared" si="17"/>
        <v>0</v>
      </c>
      <c r="BI181" s="133">
        <f t="shared" si="18"/>
        <v>0</v>
      </c>
      <c r="BJ181" s="5" t="s">
        <v>80</v>
      </c>
      <c r="BK181" s="133">
        <f t="shared" si="19"/>
        <v>0</v>
      </c>
      <c r="BL181" s="5" t="s">
        <v>199</v>
      </c>
      <c r="BM181" s="88" t="s">
        <v>711</v>
      </c>
    </row>
    <row r="182" spans="2:65" s="17" customFormat="1" ht="24.25" customHeight="1">
      <c r="B182" s="16"/>
      <c r="C182" s="122" t="s">
        <v>381</v>
      </c>
      <c r="D182" s="122" t="s">
        <v>132</v>
      </c>
      <c r="E182" s="123" t="s">
        <v>712</v>
      </c>
      <c r="F182" s="124" t="s">
        <v>713</v>
      </c>
      <c r="G182" s="125" t="s">
        <v>163</v>
      </c>
      <c r="H182" s="126">
        <v>2</v>
      </c>
      <c r="I182" s="1">
        <v>0</v>
      </c>
      <c r="J182" s="128">
        <f t="shared" si="10"/>
        <v>0</v>
      </c>
      <c r="K182" s="124" t="s">
        <v>1</v>
      </c>
      <c r="L182" s="16"/>
      <c r="M182" s="129" t="s">
        <v>1</v>
      </c>
      <c r="N182" s="130" t="s">
        <v>38</v>
      </c>
      <c r="O182" s="131">
        <v>0</v>
      </c>
      <c r="P182" s="131">
        <f t="shared" si="11"/>
        <v>0</v>
      </c>
      <c r="Q182" s="131">
        <v>0</v>
      </c>
      <c r="R182" s="131">
        <f t="shared" si="12"/>
        <v>0</v>
      </c>
      <c r="S182" s="131">
        <v>0</v>
      </c>
      <c r="T182" s="132">
        <f t="shared" si="13"/>
        <v>0</v>
      </c>
      <c r="AR182" s="88" t="s">
        <v>199</v>
      </c>
      <c r="AT182" s="88" t="s">
        <v>132</v>
      </c>
      <c r="AU182" s="88" t="s">
        <v>82</v>
      </c>
      <c r="AY182" s="5" t="s">
        <v>130</v>
      </c>
      <c r="BE182" s="133">
        <f t="shared" si="14"/>
        <v>0</v>
      </c>
      <c r="BF182" s="133">
        <f t="shared" si="15"/>
        <v>0</v>
      </c>
      <c r="BG182" s="133">
        <f t="shared" si="16"/>
        <v>0</v>
      </c>
      <c r="BH182" s="133">
        <f t="shared" si="17"/>
        <v>0</v>
      </c>
      <c r="BI182" s="133">
        <f t="shared" si="18"/>
        <v>0</v>
      </c>
      <c r="BJ182" s="5" t="s">
        <v>80</v>
      </c>
      <c r="BK182" s="133">
        <f t="shared" si="19"/>
        <v>0</v>
      </c>
      <c r="BL182" s="5" t="s">
        <v>199</v>
      </c>
      <c r="BM182" s="88" t="s">
        <v>714</v>
      </c>
    </row>
    <row r="183" spans="2:65" s="17" customFormat="1" ht="77.150000000000006" customHeight="1">
      <c r="B183" s="16"/>
      <c r="C183" s="122" t="s">
        <v>385</v>
      </c>
      <c r="D183" s="122" t="s">
        <v>132</v>
      </c>
      <c r="E183" s="123" t="s">
        <v>715</v>
      </c>
      <c r="F183" s="124" t="s">
        <v>716</v>
      </c>
      <c r="G183" s="125" t="s">
        <v>163</v>
      </c>
      <c r="H183" s="126">
        <v>2</v>
      </c>
      <c r="I183" s="1">
        <v>0</v>
      </c>
      <c r="J183" s="128">
        <f t="shared" si="10"/>
        <v>0</v>
      </c>
      <c r="K183" s="124" t="s">
        <v>1</v>
      </c>
      <c r="L183" s="16"/>
      <c r="M183" s="129" t="s">
        <v>1</v>
      </c>
      <c r="N183" s="130" t="s">
        <v>38</v>
      </c>
      <c r="O183" s="131">
        <v>0</v>
      </c>
      <c r="P183" s="131">
        <f t="shared" si="11"/>
        <v>0</v>
      </c>
      <c r="Q183" s="131">
        <v>0</v>
      </c>
      <c r="R183" s="131">
        <f t="shared" si="12"/>
        <v>0</v>
      </c>
      <c r="S183" s="131">
        <v>0</v>
      </c>
      <c r="T183" s="132">
        <f t="shared" si="13"/>
        <v>0</v>
      </c>
      <c r="AR183" s="88" t="s">
        <v>199</v>
      </c>
      <c r="AT183" s="88" t="s">
        <v>132</v>
      </c>
      <c r="AU183" s="88" t="s">
        <v>82</v>
      </c>
      <c r="AY183" s="5" t="s">
        <v>130</v>
      </c>
      <c r="BE183" s="133">
        <f t="shared" si="14"/>
        <v>0</v>
      </c>
      <c r="BF183" s="133">
        <f t="shared" si="15"/>
        <v>0</v>
      </c>
      <c r="BG183" s="133">
        <f t="shared" si="16"/>
        <v>0</v>
      </c>
      <c r="BH183" s="133">
        <f t="shared" si="17"/>
        <v>0</v>
      </c>
      <c r="BI183" s="133">
        <f t="shared" si="18"/>
        <v>0</v>
      </c>
      <c r="BJ183" s="5" t="s">
        <v>80</v>
      </c>
      <c r="BK183" s="133">
        <f t="shared" si="19"/>
        <v>0</v>
      </c>
      <c r="BL183" s="5" t="s">
        <v>199</v>
      </c>
      <c r="BM183" s="88" t="s">
        <v>717</v>
      </c>
    </row>
    <row r="184" spans="2:65" s="17" customFormat="1" ht="16.5" customHeight="1">
      <c r="B184" s="16"/>
      <c r="C184" s="122" t="s">
        <v>389</v>
      </c>
      <c r="D184" s="122" t="s">
        <v>132</v>
      </c>
      <c r="E184" s="123" t="s">
        <v>718</v>
      </c>
      <c r="F184" s="124" t="s">
        <v>719</v>
      </c>
      <c r="G184" s="125" t="s">
        <v>163</v>
      </c>
      <c r="H184" s="126">
        <v>2</v>
      </c>
      <c r="I184" s="1">
        <v>0</v>
      </c>
      <c r="J184" s="128">
        <f t="shared" si="10"/>
        <v>0</v>
      </c>
      <c r="K184" s="124" t="s">
        <v>1</v>
      </c>
      <c r="L184" s="16"/>
      <c r="M184" s="129" t="s">
        <v>1</v>
      </c>
      <c r="N184" s="130" t="s">
        <v>38</v>
      </c>
      <c r="O184" s="131">
        <v>0</v>
      </c>
      <c r="P184" s="131">
        <f t="shared" si="11"/>
        <v>0</v>
      </c>
      <c r="Q184" s="131">
        <v>0</v>
      </c>
      <c r="R184" s="131">
        <f t="shared" si="12"/>
        <v>0</v>
      </c>
      <c r="S184" s="131">
        <v>0</v>
      </c>
      <c r="T184" s="132">
        <f t="shared" si="13"/>
        <v>0</v>
      </c>
      <c r="AR184" s="88" t="s">
        <v>199</v>
      </c>
      <c r="AT184" s="88" t="s">
        <v>132</v>
      </c>
      <c r="AU184" s="88" t="s">
        <v>82</v>
      </c>
      <c r="AY184" s="5" t="s">
        <v>130</v>
      </c>
      <c r="BE184" s="133">
        <f t="shared" si="14"/>
        <v>0</v>
      </c>
      <c r="BF184" s="133">
        <f t="shared" si="15"/>
        <v>0</v>
      </c>
      <c r="BG184" s="133">
        <f t="shared" si="16"/>
        <v>0</v>
      </c>
      <c r="BH184" s="133">
        <f t="shared" si="17"/>
        <v>0</v>
      </c>
      <c r="BI184" s="133">
        <f t="shared" si="18"/>
        <v>0</v>
      </c>
      <c r="BJ184" s="5" t="s">
        <v>80</v>
      </c>
      <c r="BK184" s="133">
        <f t="shared" si="19"/>
        <v>0</v>
      </c>
      <c r="BL184" s="5" t="s">
        <v>199</v>
      </c>
      <c r="BM184" s="88" t="s">
        <v>720</v>
      </c>
    </row>
    <row r="185" spans="2:65" s="17" customFormat="1" ht="16.5" customHeight="1">
      <c r="B185" s="16"/>
      <c r="C185" s="122" t="s">
        <v>393</v>
      </c>
      <c r="D185" s="122" t="s">
        <v>132</v>
      </c>
      <c r="E185" s="123" t="s">
        <v>721</v>
      </c>
      <c r="F185" s="124" t="s">
        <v>722</v>
      </c>
      <c r="G185" s="125" t="s">
        <v>163</v>
      </c>
      <c r="H185" s="126">
        <v>6</v>
      </c>
      <c r="I185" s="1">
        <v>0</v>
      </c>
      <c r="J185" s="128">
        <f t="shared" si="10"/>
        <v>0</v>
      </c>
      <c r="K185" s="124" t="s">
        <v>1</v>
      </c>
      <c r="L185" s="16"/>
      <c r="M185" s="129" t="s">
        <v>1</v>
      </c>
      <c r="N185" s="130" t="s">
        <v>38</v>
      </c>
      <c r="O185" s="131">
        <v>0</v>
      </c>
      <c r="P185" s="131">
        <f t="shared" si="11"/>
        <v>0</v>
      </c>
      <c r="Q185" s="131">
        <v>0</v>
      </c>
      <c r="R185" s="131">
        <f t="shared" si="12"/>
        <v>0</v>
      </c>
      <c r="S185" s="131">
        <v>0</v>
      </c>
      <c r="T185" s="132">
        <f t="shared" si="13"/>
        <v>0</v>
      </c>
      <c r="AR185" s="88" t="s">
        <v>199</v>
      </c>
      <c r="AT185" s="88" t="s">
        <v>132</v>
      </c>
      <c r="AU185" s="88" t="s">
        <v>82</v>
      </c>
      <c r="AY185" s="5" t="s">
        <v>130</v>
      </c>
      <c r="BE185" s="133">
        <f t="shared" si="14"/>
        <v>0</v>
      </c>
      <c r="BF185" s="133">
        <f t="shared" si="15"/>
        <v>0</v>
      </c>
      <c r="BG185" s="133">
        <f t="shared" si="16"/>
        <v>0</v>
      </c>
      <c r="BH185" s="133">
        <f t="shared" si="17"/>
        <v>0</v>
      </c>
      <c r="BI185" s="133">
        <f t="shared" si="18"/>
        <v>0</v>
      </c>
      <c r="BJ185" s="5" t="s">
        <v>80</v>
      </c>
      <c r="BK185" s="133">
        <f t="shared" si="19"/>
        <v>0</v>
      </c>
      <c r="BL185" s="5" t="s">
        <v>199</v>
      </c>
      <c r="BM185" s="88" t="s">
        <v>723</v>
      </c>
    </row>
    <row r="186" spans="2:65" s="17" customFormat="1" ht="16.5" customHeight="1">
      <c r="B186" s="16"/>
      <c r="C186" s="122" t="s">
        <v>397</v>
      </c>
      <c r="D186" s="122" t="s">
        <v>132</v>
      </c>
      <c r="E186" s="123" t="s">
        <v>724</v>
      </c>
      <c r="F186" s="124" t="s">
        <v>725</v>
      </c>
      <c r="G186" s="125" t="s">
        <v>163</v>
      </c>
      <c r="H186" s="126">
        <v>2</v>
      </c>
      <c r="I186" s="1">
        <v>0</v>
      </c>
      <c r="J186" s="128">
        <f t="shared" si="10"/>
        <v>0</v>
      </c>
      <c r="K186" s="124" t="s">
        <v>1</v>
      </c>
      <c r="L186" s="16"/>
      <c r="M186" s="129" t="s">
        <v>1</v>
      </c>
      <c r="N186" s="130" t="s">
        <v>38</v>
      </c>
      <c r="O186" s="131">
        <v>0</v>
      </c>
      <c r="P186" s="131">
        <f t="shared" si="11"/>
        <v>0</v>
      </c>
      <c r="Q186" s="131">
        <v>0</v>
      </c>
      <c r="R186" s="131">
        <f t="shared" si="12"/>
        <v>0</v>
      </c>
      <c r="S186" s="131">
        <v>0</v>
      </c>
      <c r="T186" s="132">
        <f t="shared" si="13"/>
        <v>0</v>
      </c>
      <c r="AR186" s="88" t="s">
        <v>199</v>
      </c>
      <c r="AT186" s="88" t="s">
        <v>132</v>
      </c>
      <c r="AU186" s="88" t="s">
        <v>82</v>
      </c>
      <c r="AY186" s="5" t="s">
        <v>130</v>
      </c>
      <c r="BE186" s="133">
        <f t="shared" si="14"/>
        <v>0</v>
      </c>
      <c r="BF186" s="133">
        <f t="shared" si="15"/>
        <v>0</v>
      </c>
      <c r="BG186" s="133">
        <f t="shared" si="16"/>
        <v>0</v>
      </c>
      <c r="BH186" s="133">
        <f t="shared" si="17"/>
        <v>0</v>
      </c>
      <c r="BI186" s="133">
        <f t="shared" si="18"/>
        <v>0</v>
      </c>
      <c r="BJ186" s="5" t="s">
        <v>80</v>
      </c>
      <c r="BK186" s="133">
        <f t="shared" si="19"/>
        <v>0</v>
      </c>
      <c r="BL186" s="5" t="s">
        <v>199</v>
      </c>
      <c r="BM186" s="88" t="s">
        <v>726</v>
      </c>
    </row>
    <row r="187" spans="2:65" s="17" customFormat="1" ht="24.25" customHeight="1">
      <c r="B187" s="16"/>
      <c r="C187" s="122" t="s">
        <v>401</v>
      </c>
      <c r="D187" s="122" t="s">
        <v>132</v>
      </c>
      <c r="E187" s="123" t="s">
        <v>727</v>
      </c>
      <c r="F187" s="124" t="s">
        <v>728</v>
      </c>
      <c r="G187" s="125" t="s">
        <v>163</v>
      </c>
      <c r="H187" s="126">
        <v>2</v>
      </c>
      <c r="I187" s="1">
        <v>0</v>
      </c>
      <c r="J187" s="128">
        <f t="shared" si="10"/>
        <v>0</v>
      </c>
      <c r="K187" s="124" t="s">
        <v>1</v>
      </c>
      <c r="L187" s="16"/>
      <c r="M187" s="129" t="s">
        <v>1</v>
      </c>
      <c r="N187" s="130" t="s">
        <v>38</v>
      </c>
      <c r="O187" s="131">
        <v>0</v>
      </c>
      <c r="P187" s="131">
        <f t="shared" si="11"/>
        <v>0</v>
      </c>
      <c r="Q187" s="131">
        <v>0</v>
      </c>
      <c r="R187" s="131">
        <f t="shared" si="12"/>
        <v>0</v>
      </c>
      <c r="S187" s="131">
        <v>0</v>
      </c>
      <c r="T187" s="132">
        <f t="shared" si="13"/>
        <v>0</v>
      </c>
      <c r="AR187" s="88" t="s">
        <v>199</v>
      </c>
      <c r="AT187" s="88" t="s">
        <v>132</v>
      </c>
      <c r="AU187" s="88" t="s">
        <v>82</v>
      </c>
      <c r="AY187" s="5" t="s">
        <v>130</v>
      </c>
      <c r="BE187" s="133">
        <f t="shared" si="14"/>
        <v>0</v>
      </c>
      <c r="BF187" s="133">
        <f t="shared" si="15"/>
        <v>0</v>
      </c>
      <c r="BG187" s="133">
        <f t="shared" si="16"/>
        <v>0</v>
      </c>
      <c r="BH187" s="133">
        <f t="shared" si="17"/>
        <v>0</v>
      </c>
      <c r="BI187" s="133">
        <f t="shared" si="18"/>
        <v>0</v>
      </c>
      <c r="BJ187" s="5" t="s">
        <v>80</v>
      </c>
      <c r="BK187" s="133">
        <f t="shared" si="19"/>
        <v>0</v>
      </c>
      <c r="BL187" s="5" t="s">
        <v>199</v>
      </c>
      <c r="BM187" s="88" t="s">
        <v>729</v>
      </c>
    </row>
    <row r="188" spans="2:65" s="17" customFormat="1" ht="16.5" customHeight="1">
      <c r="B188" s="16"/>
      <c r="C188" s="122" t="s">
        <v>405</v>
      </c>
      <c r="D188" s="122" t="s">
        <v>132</v>
      </c>
      <c r="E188" s="123" t="s">
        <v>730</v>
      </c>
      <c r="F188" s="124" t="s">
        <v>731</v>
      </c>
      <c r="G188" s="125" t="s">
        <v>163</v>
      </c>
      <c r="H188" s="126">
        <v>2</v>
      </c>
      <c r="I188" s="1">
        <v>0</v>
      </c>
      <c r="J188" s="128">
        <f t="shared" si="10"/>
        <v>0</v>
      </c>
      <c r="K188" s="124" t="s">
        <v>1</v>
      </c>
      <c r="L188" s="16"/>
      <c r="M188" s="129" t="s">
        <v>1</v>
      </c>
      <c r="N188" s="130" t="s">
        <v>38</v>
      </c>
      <c r="O188" s="131">
        <v>0</v>
      </c>
      <c r="P188" s="131">
        <f t="shared" si="11"/>
        <v>0</v>
      </c>
      <c r="Q188" s="131">
        <v>0</v>
      </c>
      <c r="R188" s="131">
        <f t="shared" si="12"/>
        <v>0</v>
      </c>
      <c r="S188" s="131">
        <v>0</v>
      </c>
      <c r="T188" s="132">
        <f t="shared" si="13"/>
        <v>0</v>
      </c>
      <c r="AR188" s="88" t="s">
        <v>199</v>
      </c>
      <c r="AT188" s="88" t="s">
        <v>132</v>
      </c>
      <c r="AU188" s="88" t="s">
        <v>82</v>
      </c>
      <c r="AY188" s="5" t="s">
        <v>130</v>
      </c>
      <c r="BE188" s="133">
        <f t="shared" si="14"/>
        <v>0</v>
      </c>
      <c r="BF188" s="133">
        <f t="shared" si="15"/>
        <v>0</v>
      </c>
      <c r="BG188" s="133">
        <f t="shared" si="16"/>
        <v>0</v>
      </c>
      <c r="BH188" s="133">
        <f t="shared" si="17"/>
        <v>0</v>
      </c>
      <c r="BI188" s="133">
        <f t="shared" si="18"/>
        <v>0</v>
      </c>
      <c r="BJ188" s="5" t="s">
        <v>80</v>
      </c>
      <c r="BK188" s="133">
        <f t="shared" si="19"/>
        <v>0</v>
      </c>
      <c r="BL188" s="5" t="s">
        <v>199</v>
      </c>
      <c r="BM188" s="88" t="s">
        <v>732</v>
      </c>
    </row>
    <row r="189" spans="2:65" s="17" customFormat="1" ht="16.5" customHeight="1">
      <c r="B189" s="16"/>
      <c r="C189" s="122" t="s">
        <v>411</v>
      </c>
      <c r="D189" s="122" t="s">
        <v>132</v>
      </c>
      <c r="E189" s="123" t="s">
        <v>733</v>
      </c>
      <c r="F189" s="124" t="s">
        <v>734</v>
      </c>
      <c r="G189" s="125" t="s">
        <v>163</v>
      </c>
      <c r="H189" s="126">
        <v>2</v>
      </c>
      <c r="I189" s="1">
        <v>0</v>
      </c>
      <c r="J189" s="128">
        <f t="shared" si="10"/>
        <v>0</v>
      </c>
      <c r="K189" s="124" t="s">
        <v>1</v>
      </c>
      <c r="L189" s="16"/>
      <c r="M189" s="129" t="s">
        <v>1</v>
      </c>
      <c r="N189" s="130" t="s">
        <v>38</v>
      </c>
      <c r="O189" s="131">
        <v>0</v>
      </c>
      <c r="P189" s="131">
        <f t="shared" si="11"/>
        <v>0</v>
      </c>
      <c r="Q189" s="131">
        <v>0</v>
      </c>
      <c r="R189" s="131">
        <f t="shared" si="12"/>
        <v>0</v>
      </c>
      <c r="S189" s="131">
        <v>0</v>
      </c>
      <c r="T189" s="132">
        <f t="shared" si="13"/>
        <v>0</v>
      </c>
      <c r="AR189" s="88" t="s">
        <v>199</v>
      </c>
      <c r="AT189" s="88" t="s">
        <v>132</v>
      </c>
      <c r="AU189" s="88" t="s">
        <v>82</v>
      </c>
      <c r="AY189" s="5" t="s">
        <v>130</v>
      </c>
      <c r="BE189" s="133">
        <f t="shared" si="14"/>
        <v>0</v>
      </c>
      <c r="BF189" s="133">
        <f t="shared" si="15"/>
        <v>0</v>
      </c>
      <c r="BG189" s="133">
        <f t="shared" si="16"/>
        <v>0</v>
      </c>
      <c r="BH189" s="133">
        <f t="shared" si="17"/>
        <v>0</v>
      </c>
      <c r="BI189" s="133">
        <f t="shared" si="18"/>
        <v>0</v>
      </c>
      <c r="BJ189" s="5" t="s">
        <v>80</v>
      </c>
      <c r="BK189" s="133">
        <f t="shared" si="19"/>
        <v>0</v>
      </c>
      <c r="BL189" s="5" t="s">
        <v>199</v>
      </c>
      <c r="BM189" s="88" t="s">
        <v>735</v>
      </c>
    </row>
    <row r="190" spans="2:65" s="17" customFormat="1" ht="24.25" customHeight="1">
      <c r="B190" s="16"/>
      <c r="C190" s="122" t="s">
        <v>415</v>
      </c>
      <c r="D190" s="122" t="s">
        <v>132</v>
      </c>
      <c r="E190" s="123" t="s">
        <v>736</v>
      </c>
      <c r="F190" s="124" t="s">
        <v>737</v>
      </c>
      <c r="G190" s="125" t="s">
        <v>163</v>
      </c>
      <c r="H190" s="126">
        <v>2</v>
      </c>
      <c r="I190" s="1">
        <v>0</v>
      </c>
      <c r="J190" s="128">
        <f t="shared" si="10"/>
        <v>0</v>
      </c>
      <c r="K190" s="124" t="s">
        <v>1</v>
      </c>
      <c r="L190" s="16"/>
      <c r="M190" s="129" t="s">
        <v>1</v>
      </c>
      <c r="N190" s="130" t="s">
        <v>38</v>
      </c>
      <c r="O190" s="131">
        <v>0</v>
      </c>
      <c r="P190" s="131">
        <f t="shared" si="11"/>
        <v>0</v>
      </c>
      <c r="Q190" s="131">
        <v>0</v>
      </c>
      <c r="R190" s="131">
        <f t="shared" si="12"/>
        <v>0</v>
      </c>
      <c r="S190" s="131">
        <v>0</v>
      </c>
      <c r="T190" s="132">
        <f t="shared" si="13"/>
        <v>0</v>
      </c>
      <c r="AR190" s="88" t="s">
        <v>199</v>
      </c>
      <c r="AT190" s="88" t="s">
        <v>132</v>
      </c>
      <c r="AU190" s="88" t="s">
        <v>82</v>
      </c>
      <c r="AY190" s="5" t="s">
        <v>130</v>
      </c>
      <c r="BE190" s="133">
        <f t="shared" si="14"/>
        <v>0</v>
      </c>
      <c r="BF190" s="133">
        <f t="shared" si="15"/>
        <v>0</v>
      </c>
      <c r="BG190" s="133">
        <f t="shared" si="16"/>
        <v>0</v>
      </c>
      <c r="BH190" s="133">
        <f t="shared" si="17"/>
        <v>0</v>
      </c>
      <c r="BI190" s="133">
        <f t="shared" si="18"/>
        <v>0</v>
      </c>
      <c r="BJ190" s="5" t="s">
        <v>80</v>
      </c>
      <c r="BK190" s="133">
        <f t="shared" si="19"/>
        <v>0</v>
      </c>
      <c r="BL190" s="5" t="s">
        <v>199</v>
      </c>
      <c r="BM190" s="88" t="s">
        <v>738</v>
      </c>
    </row>
    <row r="191" spans="2:65" s="17" customFormat="1" ht="24.25" customHeight="1">
      <c r="B191" s="16"/>
      <c r="C191" s="122" t="s">
        <v>419</v>
      </c>
      <c r="D191" s="122" t="s">
        <v>132</v>
      </c>
      <c r="E191" s="123" t="s">
        <v>739</v>
      </c>
      <c r="F191" s="124" t="s">
        <v>740</v>
      </c>
      <c r="G191" s="125" t="s">
        <v>163</v>
      </c>
      <c r="H191" s="126">
        <v>2</v>
      </c>
      <c r="I191" s="1">
        <v>0</v>
      </c>
      <c r="J191" s="128">
        <f t="shared" si="10"/>
        <v>0</v>
      </c>
      <c r="K191" s="124" t="s">
        <v>1</v>
      </c>
      <c r="L191" s="16"/>
      <c r="M191" s="129" t="s">
        <v>1</v>
      </c>
      <c r="N191" s="130" t="s">
        <v>38</v>
      </c>
      <c r="O191" s="131">
        <v>0</v>
      </c>
      <c r="P191" s="131">
        <f t="shared" si="11"/>
        <v>0</v>
      </c>
      <c r="Q191" s="131">
        <v>0</v>
      </c>
      <c r="R191" s="131">
        <f t="shared" si="12"/>
        <v>0</v>
      </c>
      <c r="S191" s="131">
        <v>0</v>
      </c>
      <c r="T191" s="132">
        <f t="shared" si="13"/>
        <v>0</v>
      </c>
      <c r="AR191" s="88" t="s">
        <v>199</v>
      </c>
      <c r="AT191" s="88" t="s">
        <v>132</v>
      </c>
      <c r="AU191" s="88" t="s">
        <v>82</v>
      </c>
      <c r="AY191" s="5" t="s">
        <v>130</v>
      </c>
      <c r="BE191" s="133">
        <f t="shared" si="14"/>
        <v>0</v>
      </c>
      <c r="BF191" s="133">
        <f t="shared" si="15"/>
        <v>0</v>
      </c>
      <c r="BG191" s="133">
        <f t="shared" si="16"/>
        <v>0</v>
      </c>
      <c r="BH191" s="133">
        <f t="shared" si="17"/>
        <v>0</v>
      </c>
      <c r="BI191" s="133">
        <f t="shared" si="18"/>
        <v>0</v>
      </c>
      <c r="BJ191" s="5" t="s">
        <v>80</v>
      </c>
      <c r="BK191" s="133">
        <f t="shared" si="19"/>
        <v>0</v>
      </c>
      <c r="BL191" s="5" t="s">
        <v>199</v>
      </c>
      <c r="BM191" s="88" t="s">
        <v>741</v>
      </c>
    </row>
    <row r="192" spans="2:65" s="17" customFormat="1" ht="72">
      <c r="B192" s="16"/>
      <c r="D192" s="136" t="s">
        <v>343</v>
      </c>
      <c r="F192" s="153" t="s">
        <v>742</v>
      </c>
      <c r="I192" s="127" t="s">
        <v>27</v>
      </c>
      <c r="L192" s="16"/>
      <c r="M192" s="155"/>
      <c r="T192" s="40"/>
      <c r="AT192" s="5" t="s">
        <v>343</v>
      </c>
      <c r="AU192" s="5" t="s">
        <v>82</v>
      </c>
    </row>
    <row r="193" spans="2:65" s="17" customFormat="1" ht="16.5" customHeight="1">
      <c r="B193" s="16"/>
      <c r="C193" s="122" t="s">
        <v>423</v>
      </c>
      <c r="D193" s="122" t="s">
        <v>132</v>
      </c>
      <c r="E193" s="123" t="s">
        <v>743</v>
      </c>
      <c r="F193" s="124" t="s">
        <v>744</v>
      </c>
      <c r="G193" s="125" t="s">
        <v>163</v>
      </c>
      <c r="H193" s="126">
        <v>2</v>
      </c>
      <c r="I193" s="1">
        <v>0</v>
      </c>
      <c r="J193" s="128">
        <f>ROUND(I193*H193,2)</f>
        <v>0</v>
      </c>
      <c r="K193" s="124" t="s">
        <v>1</v>
      </c>
      <c r="L193" s="16"/>
      <c r="M193" s="129" t="s">
        <v>1</v>
      </c>
      <c r="N193" s="130" t="s">
        <v>38</v>
      </c>
      <c r="O193" s="131">
        <v>0</v>
      </c>
      <c r="P193" s="131">
        <f>O193*H193</f>
        <v>0</v>
      </c>
      <c r="Q193" s="131">
        <v>0</v>
      </c>
      <c r="R193" s="131">
        <f>Q193*H193</f>
        <v>0</v>
      </c>
      <c r="S193" s="131">
        <v>0</v>
      </c>
      <c r="T193" s="132">
        <f>S193*H193</f>
        <v>0</v>
      </c>
      <c r="AR193" s="88" t="s">
        <v>199</v>
      </c>
      <c r="AT193" s="88" t="s">
        <v>132</v>
      </c>
      <c r="AU193" s="88" t="s">
        <v>82</v>
      </c>
      <c r="AY193" s="5" t="s">
        <v>130</v>
      </c>
      <c r="BE193" s="133">
        <f>IF(N193="základní",J193,0)</f>
        <v>0</v>
      </c>
      <c r="BF193" s="133">
        <f>IF(N193="snížená",J193,0)</f>
        <v>0</v>
      </c>
      <c r="BG193" s="133">
        <f>IF(N193="zákl. přenesená",J193,0)</f>
        <v>0</v>
      </c>
      <c r="BH193" s="133">
        <f>IF(N193="sníž. přenesená",J193,0)</f>
        <v>0</v>
      </c>
      <c r="BI193" s="133">
        <f>IF(N193="nulová",J193,0)</f>
        <v>0</v>
      </c>
      <c r="BJ193" s="5" t="s">
        <v>80</v>
      </c>
      <c r="BK193" s="133">
        <f>ROUND(I193*H193,2)</f>
        <v>0</v>
      </c>
      <c r="BL193" s="5" t="s">
        <v>199</v>
      </c>
      <c r="BM193" s="88" t="s">
        <v>745</v>
      </c>
    </row>
    <row r="194" spans="2:65" s="17" customFormat="1" ht="27">
      <c r="B194" s="16"/>
      <c r="D194" s="136" t="s">
        <v>343</v>
      </c>
      <c r="F194" s="153" t="s">
        <v>746</v>
      </c>
      <c r="I194" s="127" t="s">
        <v>27</v>
      </c>
      <c r="L194" s="16"/>
      <c r="M194" s="155"/>
      <c r="T194" s="40"/>
      <c r="AT194" s="5" t="s">
        <v>343</v>
      </c>
      <c r="AU194" s="5" t="s">
        <v>82</v>
      </c>
    </row>
    <row r="195" spans="2:65" s="111" customFormat="1" ht="22.9" customHeight="1">
      <c r="B195" s="110"/>
      <c r="D195" s="112" t="s">
        <v>72</v>
      </c>
      <c r="E195" s="120" t="s">
        <v>747</v>
      </c>
      <c r="F195" s="120" t="s">
        <v>748</v>
      </c>
      <c r="I195" s="127" t="s">
        <v>27</v>
      </c>
      <c r="J195" s="121">
        <f>BK195</f>
        <v>0</v>
      </c>
      <c r="L195" s="110"/>
      <c r="M195" s="115"/>
      <c r="P195" s="116">
        <f>SUM(P196:P204)</f>
        <v>0</v>
      </c>
      <c r="R195" s="116">
        <f>SUM(R196:R204)</f>
        <v>0</v>
      </c>
      <c r="T195" s="117">
        <f>SUM(T196:T204)</f>
        <v>0</v>
      </c>
      <c r="AR195" s="112" t="s">
        <v>82</v>
      </c>
      <c r="AT195" s="118" t="s">
        <v>72</v>
      </c>
      <c r="AU195" s="118" t="s">
        <v>80</v>
      </c>
      <c r="AY195" s="112" t="s">
        <v>130</v>
      </c>
      <c r="BK195" s="119">
        <f>SUM(BK196:BK204)</f>
        <v>0</v>
      </c>
    </row>
    <row r="196" spans="2:65" s="17" customFormat="1" ht="24.25" customHeight="1">
      <c r="B196" s="16"/>
      <c r="C196" s="122" t="s">
        <v>428</v>
      </c>
      <c r="D196" s="122" t="s">
        <v>132</v>
      </c>
      <c r="E196" s="123" t="s">
        <v>749</v>
      </c>
      <c r="F196" s="124" t="s">
        <v>750</v>
      </c>
      <c r="G196" s="125" t="s">
        <v>177</v>
      </c>
      <c r="H196" s="126">
        <v>20</v>
      </c>
      <c r="I196" s="1">
        <v>0</v>
      </c>
      <c r="J196" s="128">
        <f t="shared" ref="J196:J204" si="20">ROUND(I196*H196,2)</f>
        <v>0</v>
      </c>
      <c r="K196" s="124" t="s">
        <v>1</v>
      </c>
      <c r="L196" s="16"/>
      <c r="M196" s="129" t="s">
        <v>1</v>
      </c>
      <c r="N196" s="130" t="s">
        <v>38</v>
      </c>
      <c r="O196" s="131">
        <v>0</v>
      </c>
      <c r="P196" s="131">
        <f t="shared" ref="P196:P204" si="21">O196*H196</f>
        <v>0</v>
      </c>
      <c r="Q196" s="131">
        <v>0</v>
      </c>
      <c r="R196" s="131">
        <f t="shared" ref="R196:R204" si="22">Q196*H196</f>
        <v>0</v>
      </c>
      <c r="S196" s="131">
        <v>0</v>
      </c>
      <c r="T196" s="132">
        <f t="shared" ref="T196:T204" si="23">S196*H196</f>
        <v>0</v>
      </c>
      <c r="AR196" s="88" t="s">
        <v>199</v>
      </c>
      <c r="AT196" s="88" t="s">
        <v>132</v>
      </c>
      <c r="AU196" s="88" t="s">
        <v>82</v>
      </c>
      <c r="AY196" s="5" t="s">
        <v>130</v>
      </c>
      <c r="BE196" s="133">
        <f t="shared" ref="BE196:BE204" si="24">IF(N196="základní",J196,0)</f>
        <v>0</v>
      </c>
      <c r="BF196" s="133">
        <f t="shared" ref="BF196:BF204" si="25">IF(N196="snížená",J196,0)</f>
        <v>0</v>
      </c>
      <c r="BG196" s="133">
        <f t="shared" ref="BG196:BG204" si="26">IF(N196="zákl. přenesená",J196,0)</f>
        <v>0</v>
      </c>
      <c r="BH196" s="133">
        <f t="shared" ref="BH196:BH204" si="27">IF(N196="sníž. přenesená",J196,0)</f>
        <v>0</v>
      </c>
      <c r="BI196" s="133">
        <f t="shared" ref="BI196:BI204" si="28">IF(N196="nulová",J196,0)</f>
        <v>0</v>
      </c>
      <c r="BJ196" s="5" t="s">
        <v>80</v>
      </c>
      <c r="BK196" s="133">
        <f t="shared" ref="BK196:BK204" si="29">ROUND(I196*H196,2)</f>
        <v>0</v>
      </c>
      <c r="BL196" s="5" t="s">
        <v>199</v>
      </c>
      <c r="BM196" s="88" t="s">
        <v>751</v>
      </c>
    </row>
    <row r="197" spans="2:65" s="17" customFormat="1" ht="49.15" customHeight="1">
      <c r="B197" s="16"/>
      <c r="C197" s="122" t="s">
        <v>433</v>
      </c>
      <c r="D197" s="122" t="s">
        <v>132</v>
      </c>
      <c r="E197" s="123" t="s">
        <v>752</v>
      </c>
      <c r="F197" s="124" t="s">
        <v>753</v>
      </c>
      <c r="G197" s="125" t="s">
        <v>163</v>
      </c>
      <c r="H197" s="126">
        <v>1</v>
      </c>
      <c r="I197" s="1">
        <v>0</v>
      </c>
      <c r="J197" s="128">
        <f t="shared" si="20"/>
        <v>0</v>
      </c>
      <c r="K197" s="124" t="s">
        <v>1</v>
      </c>
      <c r="L197" s="16"/>
      <c r="M197" s="129" t="s">
        <v>1</v>
      </c>
      <c r="N197" s="130" t="s">
        <v>38</v>
      </c>
      <c r="O197" s="131">
        <v>0</v>
      </c>
      <c r="P197" s="131">
        <f t="shared" si="21"/>
        <v>0</v>
      </c>
      <c r="Q197" s="131">
        <v>0</v>
      </c>
      <c r="R197" s="131">
        <f t="shared" si="22"/>
        <v>0</v>
      </c>
      <c r="S197" s="131">
        <v>0</v>
      </c>
      <c r="T197" s="132">
        <f t="shared" si="23"/>
        <v>0</v>
      </c>
      <c r="AR197" s="88" t="s">
        <v>199</v>
      </c>
      <c r="AT197" s="88" t="s">
        <v>132</v>
      </c>
      <c r="AU197" s="88" t="s">
        <v>82</v>
      </c>
      <c r="AY197" s="5" t="s">
        <v>130</v>
      </c>
      <c r="BE197" s="133">
        <f t="shared" si="24"/>
        <v>0</v>
      </c>
      <c r="BF197" s="133">
        <f t="shared" si="25"/>
        <v>0</v>
      </c>
      <c r="BG197" s="133">
        <f t="shared" si="26"/>
        <v>0</v>
      </c>
      <c r="BH197" s="133">
        <f t="shared" si="27"/>
        <v>0</v>
      </c>
      <c r="BI197" s="133">
        <f t="shared" si="28"/>
        <v>0</v>
      </c>
      <c r="BJ197" s="5" t="s">
        <v>80</v>
      </c>
      <c r="BK197" s="133">
        <f t="shared" si="29"/>
        <v>0</v>
      </c>
      <c r="BL197" s="5" t="s">
        <v>199</v>
      </c>
      <c r="BM197" s="88" t="s">
        <v>754</v>
      </c>
    </row>
    <row r="198" spans="2:65" s="17" customFormat="1" ht="37.9" customHeight="1">
      <c r="B198" s="16"/>
      <c r="C198" s="122" t="s">
        <v>440</v>
      </c>
      <c r="D198" s="122" t="s">
        <v>132</v>
      </c>
      <c r="E198" s="123" t="s">
        <v>755</v>
      </c>
      <c r="F198" s="124" t="s">
        <v>756</v>
      </c>
      <c r="G198" s="125" t="s">
        <v>163</v>
      </c>
      <c r="H198" s="126">
        <v>6</v>
      </c>
      <c r="I198" s="1">
        <v>0</v>
      </c>
      <c r="J198" s="128">
        <f t="shared" si="20"/>
        <v>0</v>
      </c>
      <c r="K198" s="124" t="s">
        <v>1</v>
      </c>
      <c r="L198" s="16"/>
      <c r="M198" s="129" t="s">
        <v>1</v>
      </c>
      <c r="N198" s="130" t="s">
        <v>38</v>
      </c>
      <c r="O198" s="131">
        <v>0</v>
      </c>
      <c r="P198" s="131">
        <f t="shared" si="21"/>
        <v>0</v>
      </c>
      <c r="Q198" s="131">
        <v>0</v>
      </c>
      <c r="R198" s="131">
        <f t="shared" si="22"/>
        <v>0</v>
      </c>
      <c r="S198" s="131">
        <v>0</v>
      </c>
      <c r="T198" s="132">
        <f t="shared" si="23"/>
        <v>0</v>
      </c>
      <c r="AR198" s="88" t="s">
        <v>199</v>
      </c>
      <c r="AT198" s="88" t="s">
        <v>132</v>
      </c>
      <c r="AU198" s="88" t="s">
        <v>82</v>
      </c>
      <c r="AY198" s="5" t="s">
        <v>130</v>
      </c>
      <c r="BE198" s="133">
        <f t="shared" si="24"/>
        <v>0</v>
      </c>
      <c r="BF198" s="133">
        <f t="shared" si="25"/>
        <v>0</v>
      </c>
      <c r="BG198" s="133">
        <f t="shared" si="26"/>
        <v>0</v>
      </c>
      <c r="BH198" s="133">
        <f t="shared" si="27"/>
        <v>0</v>
      </c>
      <c r="BI198" s="133">
        <f t="shared" si="28"/>
        <v>0</v>
      </c>
      <c r="BJ198" s="5" t="s">
        <v>80</v>
      </c>
      <c r="BK198" s="133">
        <f t="shared" si="29"/>
        <v>0</v>
      </c>
      <c r="BL198" s="5" t="s">
        <v>199</v>
      </c>
      <c r="BM198" s="88" t="s">
        <v>757</v>
      </c>
    </row>
    <row r="199" spans="2:65" s="17" customFormat="1" ht="62.65" customHeight="1">
      <c r="B199" s="16"/>
      <c r="C199" s="122" t="s">
        <v>446</v>
      </c>
      <c r="D199" s="122" t="s">
        <v>132</v>
      </c>
      <c r="E199" s="123" t="s">
        <v>758</v>
      </c>
      <c r="F199" s="124" t="s">
        <v>759</v>
      </c>
      <c r="G199" s="125" t="s">
        <v>177</v>
      </c>
      <c r="H199" s="126">
        <v>15</v>
      </c>
      <c r="I199" s="1">
        <v>0</v>
      </c>
      <c r="J199" s="128">
        <f t="shared" si="20"/>
        <v>0</v>
      </c>
      <c r="K199" s="124" t="s">
        <v>1</v>
      </c>
      <c r="L199" s="16"/>
      <c r="M199" s="129" t="s">
        <v>1</v>
      </c>
      <c r="N199" s="130" t="s">
        <v>38</v>
      </c>
      <c r="O199" s="131">
        <v>0</v>
      </c>
      <c r="P199" s="131">
        <f t="shared" si="21"/>
        <v>0</v>
      </c>
      <c r="Q199" s="131">
        <v>0</v>
      </c>
      <c r="R199" s="131">
        <f t="shared" si="22"/>
        <v>0</v>
      </c>
      <c r="S199" s="131">
        <v>0</v>
      </c>
      <c r="T199" s="132">
        <f t="shared" si="23"/>
        <v>0</v>
      </c>
      <c r="AR199" s="88" t="s">
        <v>199</v>
      </c>
      <c r="AT199" s="88" t="s">
        <v>132</v>
      </c>
      <c r="AU199" s="88" t="s">
        <v>82</v>
      </c>
      <c r="AY199" s="5" t="s">
        <v>130</v>
      </c>
      <c r="BE199" s="133">
        <f t="shared" si="24"/>
        <v>0</v>
      </c>
      <c r="BF199" s="133">
        <f t="shared" si="25"/>
        <v>0</v>
      </c>
      <c r="BG199" s="133">
        <f t="shared" si="26"/>
        <v>0</v>
      </c>
      <c r="BH199" s="133">
        <f t="shared" si="27"/>
        <v>0</v>
      </c>
      <c r="BI199" s="133">
        <f t="shared" si="28"/>
        <v>0</v>
      </c>
      <c r="BJ199" s="5" t="s">
        <v>80</v>
      </c>
      <c r="BK199" s="133">
        <f t="shared" si="29"/>
        <v>0</v>
      </c>
      <c r="BL199" s="5" t="s">
        <v>199</v>
      </c>
      <c r="BM199" s="88" t="s">
        <v>760</v>
      </c>
    </row>
    <row r="200" spans="2:65" s="17" customFormat="1" ht="62.65" customHeight="1">
      <c r="B200" s="16"/>
      <c r="C200" s="122" t="s">
        <v>451</v>
      </c>
      <c r="D200" s="122" t="s">
        <v>132</v>
      </c>
      <c r="E200" s="123" t="s">
        <v>761</v>
      </c>
      <c r="F200" s="124" t="s">
        <v>762</v>
      </c>
      <c r="G200" s="125" t="s">
        <v>177</v>
      </c>
      <c r="H200" s="126">
        <v>13</v>
      </c>
      <c r="I200" s="1">
        <v>0</v>
      </c>
      <c r="J200" s="128">
        <f t="shared" si="20"/>
        <v>0</v>
      </c>
      <c r="K200" s="124" t="s">
        <v>1</v>
      </c>
      <c r="L200" s="16"/>
      <c r="M200" s="129" t="s">
        <v>1</v>
      </c>
      <c r="N200" s="130" t="s">
        <v>38</v>
      </c>
      <c r="O200" s="131">
        <v>0</v>
      </c>
      <c r="P200" s="131">
        <f t="shared" si="21"/>
        <v>0</v>
      </c>
      <c r="Q200" s="131">
        <v>0</v>
      </c>
      <c r="R200" s="131">
        <f t="shared" si="22"/>
        <v>0</v>
      </c>
      <c r="S200" s="131">
        <v>0</v>
      </c>
      <c r="T200" s="132">
        <f t="shared" si="23"/>
        <v>0</v>
      </c>
      <c r="AR200" s="88" t="s">
        <v>199</v>
      </c>
      <c r="AT200" s="88" t="s">
        <v>132</v>
      </c>
      <c r="AU200" s="88" t="s">
        <v>82</v>
      </c>
      <c r="AY200" s="5" t="s">
        <v>130</v>
      </c>
      <c r="BE200" s="133">
        <f t="shared" si="24"/>
        <v>0</v>
      </c>
      <c r="BF200" s="133">
        <f t="shared" si="25"/>
        <v>0</v>
      </c>
      <c r="BG200" s="133">
        <f t="shared" si="26"/>
        <v>0</v>
      </c>
      <c r="BH200" s="133">
        <f t="shared" si="27"/>
        <v>0</v>
      </c>
      <c r="BI200" s="133">
        <f t="shared" si="28"/>
        <v>0</v>
      </c>
      <c r="BJ200" s="5" t="s">
        <v>80</v>
      </c>
      <c r="BK200" s="133">
        <f t="shared" si="29"/>
        <v>0</v>
      </c>
      <c r="BL200" s="5" t="s">
        <v>199</v>
      </c>
      <c r="BM200" s="88" t="s">
        <v>763</v>
      </c>
    </row>
    <row r="201" spans="2:65" s="17" customFormat="1" ht="24.25" customHeight="1">
      <c r="B201" s="16"/>
      <c r="C201" s="122" t="s">
        <v>456</v>
      </c>
      <c r="D201" s="122" t="s">
        <v>132</v>
      </c>
      <c r="E201" s="123" t="s">
        <v>764</v>
      </c>
      <c r="F201" s="124" t="s">
        <v>765</v>
      </c>
      <c r="G201" s="125" t="s">
        <v>163</v>
      </c>
      <c r="H201" s="126">
        <v>6</v>
      </c>
      <c r="I201" s="1">
        <v>0</v>
      </c>
      <c r="J201" s="128">
        <f t="shared" si="20"/>
        <v>0</v>
      </c>
      <c r="K201" s="124" t="s">
        <v>1</v>
      </c>
      <c r="L201" s="16"/>
      <c r="M201" s="129" t="s">
        <v>1</v>
      </c>
      <c r="N201" s="130" t="s">
        <v>38</v>
      </c>
      <c r="O201" s="131">
        <v>0</v>
      </c>
      <c r="P201" s="131">
        <f t="shared" si="21"/>
        <v>0</v>
      </c>
      <c r="Q201" s="131">
        <v>0</v>
      </c>
      <c r="R201" s="131">
        <f t="shared" si="22"/>
        <v>0</v>
      </c>
      <c r="S201" s="131">
        <v>0</v>
      </c>
      <c r="T201" s="132">
        <f t="shared" si="23"/>
        <v>0</v>
      </c>
      <c r="AR201" s="88" t="s">
        <v>199</v>
      </c>
      <c r="AT201" s="88" t="s">
        <v>132</v>
      </c>
      <c r="AU201" s="88" t="s">
        <v>82</v>
      </c>
      <c r="AY201" s="5" t="s">
        <v>130</v>
      </c>
      <c r="BE201" s="133">
        <f t="shared" si="24"/>
        <v>0</v>
      </c>
      <c r="BF201" s="133">
        <f t="shared" si="25"/>
        <v>0</v>
      </c>
      <c r="BG201" s="133">
        <f t="shared" si="26"/>
        <v>0</v>
      </c>
      <c r="BH201" s="133">
        <f t="shared" si="27"/>
        <v>0</v>
      </c>
      <c r="BI201" s="133">
        <f t="shared" si="28"/>
        <v>0</v>
      </c>
      <c r="BJ201" s="5" t="s">
        <v>80</v>
      </c>
      <c r="BK201" s="133">
        <f t="shared" si="29"/>
        <v>0</v>
      </c>
      <c r="BL201" s="5" t="s">
        <v>199</v>
      </c>
      <c r="BM201" s="88" t="s">
        <v>766</v>
      </c>
    </row>
    <row r="202" spans="2:65" s="17" customFormat="1" ht="16.5" customHeight="1">
      <c r="B202" s="16"/>
      <c r="C202" s="122" t="s">
        <v>460</v>
      </c>
      <c r="D202" s="122" t="s">
        <v>132</v>
      </c>
      <c r="E202" s="123" t="s">
        <v>767</v>
      </c>
      <c r="F202" s="124" t="s">
        <v>768</v>
      </c>
      <c r="G202" s="125" t="s">
        <v>163</v>
      </c>
      <c r="H202" s="126">
        <v>6</v>
      </c>
      <c r="I202" s="1">
        <v>0</v>
      </c>
      <c r="J202" s="128">
        <f t="shared" si="20"/>
        <v>0</v>
      </c>
      <c r="K202" s="124" t="s">
        <v>1</v>
      </c>
      <c r="L202" s="16"/>
      <c r="M202" s="129" t="s">
        <v>1</v>
      </c>
      <c r="N202" s="130" t="s">
        <v>38</v>
      </c>
      <c r="O202" s="131">
        <v>0</v>
      </c>
      <c r="P202" s="131">
        <f t="shared" si="21"/>
        <v>0</v>
      </c>
      <c r="Q202" s="131">
        <v>0</v>
      </c>
      <c r="R202" s="131">
        <f t="shared" si="22"/>
        <v>0</v>
      </c>
      <c r="S202" s="131">
        <v>0</v>
      </c>
      <c r="T202" s="132">
        <f t="shared" si="23"/>
        <v>0</v>
      </c>
      <c r="AR202" s="88" t="s">
        <v>199</v>
      </c>
      <c r="AT202" s="88" t="s">
        <v>132</v>
      </c>
      <c r="AU202" s="88" t="s">
        <v>82</v>
      </c>
      <c r="AY202" s="5" t="s">
        <v>130</v>
      </c>
      <c r="BE202" s="133">
        <f t="shared" si="24"/>
        <v>0</v>
      </c>
      <c r="BF202" s="133">
        <f t="shared" si="25"/>
        <v>0</v>
      </c>
      <c r="BG202" s="133">
        <f t="shared" si="26"/>
        <v>0</v>
      </c>
      <c r="BH202" s="133">
        <f t="shared" si="27"/>
        <v>0</v>
      </c>
      <c r="BI202" s="133">
        <f t="shared" si="28"/>
        <v>0</v>
      </c>
      <c r="BJ202" s="5" t="s">
        <v>80</v>
      </c>
      <c r="BK202" s="133">
        <f t="shared" si="29"/>
        <v>0</v>
      </c>
      <c r="BL202" s="5" t="s">
        <v>199</v>
      </c>
      <c r="BM202" s="88" t="s">
        <v>769</v>
      </c>
    </row>
    <row r="203" spans="2:65" s="17" customFormat="1" ht="16.5" customHeight="1">
      <c r="B203" s="16"/>
      <c r="C203" s="122" t="s">
        <v>464</v>
      </c>
      <c r="D203" s="122" t="s">
        <v>132</v>
      </c>
      <c r="E203" s="123" t="s">
        <v>770</v>
      </c>
      <c r="F203" s="124" t="s">
        <v>771</v>
      </c>
      <c r="G203" s="125" t="s">
        <v>618</v>
      </c>
      <c r="H203" s="126">
        <v>1</v>
      </c>
      <c r="I203" s="1">
        <v>0</v>
      </c>
      <c r="J203" s="128">
        <f t="shared" si="20"/>
        <v>0</v>
      </c>
      <c r="K203" s="124" t="s">
        <v>1</v>
      </c>
      <c r="L203" s="16"/>
      <c r="M203" s="129" t="s">
        <v>1</v>
      </c>
      <c r="N203" s="130" t="s">
        <v>38</v>
      </c>
      <c r="O203" s="131">
        <v>0</v>
      </c>
      <c r="P203" s="131">
        <f t="shared" si="21"/>
        <v>0</v>
      </c>
      <c r="Q203" s="131">
        <v>0</v>
      </c>
      <c r="R203" s="131">
        <f t="shared" si="22"/>
        <v>0</v>
      </c>
      <c r="S203" s="131">
        <v>0</v>
      </c>
      <c r="T203" s="132">
        <f t="shared" si="23"/>
        <v>0</v>
      </c>
      <c r="AR203" s="88" t="s">
        <v>199</v>
      </c>
      <c r="AT203" s="88" t="s">
        <v>132</v>
      </c>
      <c r="AU203" s="88" t="s">
        <v>82</v>
      </c>
      <c r="AY203" s="5" t="s">
        <v>130</v>
      </c>
      <c r="BE203" s="133">
        <f t="shared" si="24"/>
        <v>0</v>
      </c>
      <c r="BF203" s="133">
        <f t="shared" si="25"/>
        <v>0</v>
      </c>
      <c r="BG203" s="133">
        <f t="shared" si="26"/>
        <v>0</v>
      </c>
      <c r="BH203" s="133">
        <f t="shared" si="27"/>
        <v>0</v>
      </c>
      <c r="BI203" s="133">
        <f t="shared" si="28"/>
        <v>0</v>
      </c>
      <c r="BJ203" s="5" t="s">
        <v>80</v>
      </c>
      <c r="BK203" s="133">
        <f t="shared" si="29"/>
        <v>0</v>
      </c>
      <c r="BL203" s="5" t="s">
        <v>199</v>
      </c>
      <c r="BM203" s="88" t="s">
        <v>772</v>
      </c>
    </row>
    <row r="204" spans="2:65" s="17" customFormat="1" ht="24.25" customHeight="1">
      <c r="B204" s="16"/>
      <c r="C204" s="122" t="s">
        <v>470</v>
      </c>
      <c r="D204" s="122" t="s">
        <v>132</v>
      </c>
      <c r="E204" s="123" t="s">
        <v>773</v>
      </c>
      <c r="F204" s="124" t="s">
        <v>774</v>
      </c>
      <c r="G204" s="125" t="s">
        <v>177</v>
      </c>
      <c r="H204" s="126">
        <v>48</v>
      </c>
      <c r="I204" s="1">
        <v>0</v>
      </c>
      <c r="J204" s="128">
        <f t="shared" si="20"/>
        <v>0</v>
      </c>
      <c r="K204" s="124" t="s">
        <v>1</v>
      </c>
      <c r="L204" s="16"/>
      <c r="M204" s="129" t="s">
        <v>1</v>
      </c>
      <c r="N204" s="130" t="s">
        <v>38</v>
      </c>
      <c r="O204" s="131">
        <v>0</v>
      </c>
      <c r="P204" s="131">
        <f t="shared" si="21"/>
        <v>0</v>
      </c>
      <c r="Q204" s="131">
        <v>0</v>
      </c>
      <c r="R204" s="131">
        <f t="shared" si="22"/>
        <v>0</v>
      </c>
      <c r="S204" s="131">
        <v>0</v>
      </c>
      <c r="T204" s="132">
        <f t="shared" si="23"/>
        <v>0</v>
      </c>
      <c r="AR204" s="88" t="s">
        <v>199</v>
      </c>
      <c r="AT204" s="88" t="s">
        <v>132</v>
      </c>
      <c r="AU204" s="88" t="s">
        <v>82</v>
      </c>
      <c r="AY204" s="5" t="s">
        <v>130</v>
      </c>
      <c r="BE204" s="133">
        <f t="shared" si="24"/>
        <v>0</v>
      </c>
      <c r="BF204" s="133">
        <f t="shared" si="25"/>
        <v>0</v>
      </c>
      <c r="BG204" s="133">
        <f t="shared" si="26"/>
        <v>0</v>
      </c>
      <c r="BH204" s="133">
        <f t="shared" si="27"/>
        <v>0</v>
      </c>
      <c r="BI204" s="133">
        <f t="shared" si="28"/>
        <v>0</v>
      </c>
      <c r="BJ204" s="5" t="s">
        <v>80</v>
      </c>
      <c r="BK204" s="133">
        <f t="shared" si="29"/>
        <v>0</v>
      </c>
      <c r="BL204" s="5" t="s">
        <v>199</v>
      </c>
      <c r="BM204" s="88" t="s">
        <v>775</v>
      </c>
    </row>
    <row r="205" spans="2:65" s="111" customFormat="1" ht="22.9" customHeight="1">
      <c r="B205" s="110"/>
      <c r="D205" s="112" t="s">
        <v>72</v>
      </c>
      <c r="E205" s="120" t="s">
        <v>336</v>
      </c>
      <c r="F205" s="120" t="s">
        <v>337</v>
      </c>
      <c r="I205" s="127" t="s">
        <v>27</v>
      </c>
      <c r="J205" s="121">
        <f>BK205</f>
        <v>0</v>
      </c>
      <c r="L205" s="110"/>
      <c r="M205" s="115"/>
      <c r="P205" s="116">
        <f>SUM(P206:P225)</f>
        <v>0</v>
      </c>
      <c r="R205" s="116">
        <f>SUM(R206:R225)</f>
        <v>0</v>
      </c>
      <c r="T205" s="117">
        <f>SUM(T206:T225)</f>
        <v>0</v>
      </c>
      <c r="AR205" s="112" t="s">
        <v>82</v>
      </c>
      <c r="AT205" s="118" t="s">
        <v>72</v>
      </c>
      <c r="AU205" s="118" t="s">
        <v>80</v>
      </c>
      <c r="AY205" s="112" t="s">
        <v>130</v>
      </c>
      <c r="BK205" s="119">
        <f>SUM(BK206:BK225)</f>
        <v>0</v>
      </c>
    </row>
    <row r="206" spans="2:65" s="17" customFormat="1" ht="24.25" customHeight="1">
      <c r="B206" s="16"/>
      <c r="C206" s="122" t="s">
        <v>474</v>
      </c>
      <c r="D206" s="122" t="s">
        <v>132</v>
      </c>
      <c r="E206" s="123" t="s">
        <v>776</v>
      </c>
      <c r="F206" s="124" t="s">
        <v>777</v>
      </c>
      <c r="G206" s="125" t="s">
        <v>778</v>
      </c>
      <c r="H206" s="126">
        <v>17</v>
      </c>
      <c r="I206" s="1">
        <v>0</v>
      </c>
      <c r="J206" s="128">
        <f t="shared" ref="J206:J225" si="30">ROUND(I206*H206,2)</f>
        <v>0</v>
      </c>
      <c r="K206" s="124" t="s">
        <v>1</v>
      </c>
      <c r="L206" s="16"/>
      <c r="M206" s="129" t="s">
        <v>1</v>
      </c>
      <c r="N206" s="130" t="s">
        <v>38</v>
      </c>
      <c r="O206" s="131">
        <v>0</v>
      </c>
      <c r="P206" s="131">
        <f t="shared" ref="P206:P225" si="31">O206*H206</f>
        <v>0</v>
      </c>
      <c r="Q206" s="131">
        <v>0</v>
      </c>
      <c r="R206" s="131">
        <f t="shared" ref="R206:R225" si="32">Q206*H206</f>
        <v>0</v>
      </c>
      <c r="S206" s="131">
        <v>0</v>
      </c>
      <c r="T206" s="132">
        <f t="shared" ref="T206:T225" si="33">S206*H206</f>
        <v>0</v>
      </c>
      <c r="AR206" s="88" t="s">
        <v>199</v>
      </c>
      <c r="AT206" s="88" t="s">
        <v>132</v>
      </c>
      <c r="AU206" s="88" t="s">
        <v>82</v>
      </c>
      <c r="AY206" s="5" t="s">
        <v>130</v>
      </c>
      <c r="BE206" s="133">
        <f t="shared" ref="BE206:BE225" si="34">IF(N206="základní",J206,0)</f>
        <v>0</v>
      </c>
      <c r="BF206" s="133">
        <f t="shared" ref="BF206:BF225" si="35">IF(N206="snížená",J206,0)</f>
        <v>0</v>
      </c>
      <c r="BG206" s="133">
        <f t="shared" ref="BG206:BG225" si="36">IF(N206="zákl. přenesená",J206,0)</f>
        <v>0</v>
      </c>
      <c r="BH206" s="133">
        <f t="shared" ref="BH206:BH225" si="37">IF(N206="sníž. přenesená",J206,0)</f>
        <v>0</v>
      </c>
      <c r="BI206" s="133">
        <f t="shared" ref="BI206:BI225" si="38">IF(N206="nulová",J206,0)</f>
        <v>0</v>
      </c>
      <c r="BJ206" s="5" t="s">
        <v>80</v>
      </c>
      <c r="BK206" s="133">
        <f t="shared" ref="BK206:BK225" si="39">ROUND(I206*H206,2)</f>
        <v>0</v>
      </c>
      <c r="BL206" s="5" t="s">
        <v>199</v>
      </c>
      <c r="BM206" s="88" t="s">
        <v>779</v>
      </c>
    </row>
    <row r="207" spans="2:65" s="17" customFormat="1" ht="33" customHeight="1">
      <c r="B207" s="16"/>
      <c r="C207" s="122" t="s">
        <v>478</v>
      </c>
      <c r="D207" s="122" t="s">
        <v>132</v>
      </c>
      <c r="E207" s="123" t="s">
        <v>780</v>
      </c>
      <c r="F207" s="124" t="s">
        <v>781</v>
      </c>
      <c r="G207" s="125" t="s">
        <v>778</v>
      </c>
      <c r="H207" s="126">
        <v>12</v>
      </c>
      <c r="I207" s="1">
        <v>0</v>
      </c>
      <c r="J207" s="128">
        <f t="shared" si="30"/>
        <v>0</v>
      </c>
      <c r="K207" s="124" t="s">
        <v>1</v>
      </c>
      <c r="L207" s="16"/>
      <c r="M207" s="129" t="s">
        <v>1</v>
      </c>
      <c r="N207" s="130" t="s">
        <v>38</v>
      </c>
      <c r="O207" s="131">
        <v>0</v>
      </c>
      <c r="P207" s="131">
        <f t="shared" si="31"/>
        <v>0</v>
      </c>
      <c r="Q207" s="131">
        <v>0</v>
      </c>
      <c r="R207" s="131">
        <f t="shared" si="32"/>
        <v>0</v>
      </c>
      <c r="S207" s="131">
        <v>0</v>
      </c>
      <c r="T207" s="132">
        <f t="shared" si="33"/>
        <v>0</v>
      </c>
      <c r="AR207" s="88" t="s">
        <v>199</v>
      </c>
      <c r="AT207" s="88" t="s">
        <v>132</v>
      </c>
      <c r="AU207" s="88" t="s">
        <v>82</v>
      </c>
      <c r="AY207" s="5" t="s">
        <v>130</v>
      </c>
      <c r="BE207" s="133">
        <f t="shared" si="34"/>
        <v>0</v>
      </c>
      <c r="BF207" s="133">
        <f t="shared" si="35"/>
        <v>0</v>
      </c>
      <c r="BG207" s="133">
        <f t="shared" si="36"/>
        <v>0</v>
      </c>
      <c r="BH207" s="133">
        <f t="shared" si="37"/>
        <v>0</v>
      </c>
      <c r="BI207" s="133">
        <f t="shared" si="38"/>
        <v>0</v>
      </c>
      <c r="BJ207" s="5" t="s">
        <v>80</v>
      </c>
      <c r="BK207" s="133">
        <f t="shared" si="39"/>
        <v>0</v>
      </c>
      <c r="BL207" s="5" t="s">
        <v>199</v>
      </c>
      <c r="BM207" s="88" t="s">
        <v>782</v>
      </c>
    </row>
    <row r="208" spans="2:65" s="17" customFormat="1" ht="24.25" customHeight="1">
      <c r="B208" s="16"/>
      <c r="C208" s="122" t="s">
        <v>482</v>
      </c>
      <c r="D208" s="122" t="s">
        <v>132</v>
      </c>
      <c r="E208" s="123" t="s">
        <v>783</v>
      </c>
      <c r="F208" s="124" t="s">
        <v>784</v>
      </c>
      <c r="G208" s="125" t="s">
        <v>163</v>
      </c>
      <c r="H208" s="126">
        <v>6</v>
      </c>
      <c r="I208" s="1">
        <v>0</v>
      </c>
      <c r="J208" s="128">
        <f t="shared" si="30"/>
        <v>0</v>
      </c>
      <c r="K208" s="124" t="s">
        <v>1</v>
      </c>
      <c r="L208" s="16"/>
      <c r="M208" s="129" t="s">
        <v>1</v>
      </c>
      <c r="N208" s="130" t="s">
        <v>38</v>
      </c>
      <c r="O208" s="131">
        <v>0</v>
      </c>
      <c r="P208" s="131">
        <f t="shared" si="31"/>
        <v>0</v>
      </c>
      <c r="Q208" s="131">
        <v>0</v>
      </c>
      <c r="R208" s="131">
        <f t="shared" si="32"/>
        <v>0</v>
      </c>
      <c r="S208" s="131">
        <v>0</v>
      </c>
      <c r="T208" s="132">
        <f t="shared" si="33"/>
        <v>0</v>
      </c>
      <c r="AR208" s="88" t="s">
        <v>199</v>
      </c>
      <c r="AT208" s="88" t="s">
        <v>132</v>
      </c>
      <c r="AU208" s="88" t="s">
        <v>82</v>
      </c>
      <c r="AY208" s="5" t="s">
        <v>130</v>
      </c>
      <c r="BE208" s="133">
        <f t="shared" si="34"/>
        <v>0</v>
      </c>
      <c r="BF208" s="133">
        <f t="shared" si="35"/>
        <v>0</v>
      </c>
      <c r="BG208" s="133">
        <f t="shared" si="36"/>
        <v>0</v>
      </c>
      <c r="BH208" s="133">
        <f t="shared" si="37"/>
        <v>0</v>
      </c>
      <c r="BI208" s="133">
        <f t="shared" si="38"/>
        <v>0</v>
      </c>
      <c r="BJ208" s="5" t="s">
        <v>80</v>
      </c>
      <c r="BK208" s="133">
        <f t="shared" si="39"/>
        <v>0</v>
      </c>
      <c r="BL208" s="5" t="s">
        <v>199</v>
      </c>
      <c r="BM208" s="88" t="s">
        <v>785</v>
      </c>
    </row>
    <row r="209" spans="2:65" s="17" customFormat="1" ht="24.25" customHeight="1">
      <c r="B209" s="16"/>
      <c r="C209" s="122" t="s">
        <v>486</v>
      </c>
      <c r="D209" s="122" t="s">
        <v>132</v>
      </c>
      <c r="E209" s="123" t="s">
        <v>786</v>
      </c>
      <c r="F209" s="124" t="s">
        <v>787</v>
      </c>
      <c r="G209" s="125" t="s">
        <v>163</v>
      </c>
      <c r="H209" s="126">
        <v>7</v>
      </c>
      <c r="I209" s="1">
        <v>0</v>
      </c>
      <c r="J209" s="128">
        <f t="shared" si="30"/>
        <v>0</v>
      </c>
      <c r="K209" s="124" t="s">
        <v>1</v>
      </c>
      <c r="L209" s="16"/>
      <c r="M209" s="129" t="s">
        <v>1</v>
      </c>
      <c r="N209" s="130" t="s">
        <v>38</v>
      </c>
      <c r="O209" s="131">
        <v>0</v>
      </c>
      <c r="P209" s="131">
        <f t="shared" si="31"/>
        <v>0</v>
      </c>
      <c r="Q209" s="131">
        <v>0</v>
      </c>
      <c r="R209" s="131">
        <f t="shared" si="32"/>
        <v>0</v>
      </c>
      <c r="S209" s="131">
        <v>0</v>
      </c>
      <c r="T209" s="132">
        <f t="shared" si="33"/>
        <v>0</v>
      </c>
      <c r="AR209" s="88" t="s">
        <v>199</v>
      </c>
      <c r="AT209" s="88" t="s">
        <v>132</v>
      </c>
      <c r="AU209" s="88" t="s">
        <v>82</v>
      </c>
      <c r="AY209" s="5" t="s">
        <v>130</v>
      </c>
      <c r="BE209" s="133">
        <f t="shared" si="34"/>
        <v>0</v>
      </c>
      <c r="BF209" s="133">
        <f t="shared" si="35"/>
        <v>0</v>
      </c>
      <c r="BG209" s="133">
        <f t="shared" si="36"/>
        <v>0</v>
      </c>
      <c r="BH209" s="133">
        <f t="shared" si="37"/>
        <v>0</v>
      </c>
      <c r="BI209" s="133">
        <f t="shared" si="38"/>
        <v>0</v>
      </c>
      <c r="BJ209" s="5" t="s">
        <v>80</v>
      </c>
      <c r="BK209" s="133">
        <f t="shared" si="39"/>
        <v>0</v>
      </c>
      <c r="BL209" s="5" t="s">
        <v>199</v>
      </c>
      <c r="BM209" s="88" t="s">
        <v>788</v>
      </c>
    </row>
    <row r="210" spans="2:65" s="17" customFormat="1" ht="24.25" customHeight="1">
      <c r="B210" s="16"/>
      <c r="C210" s="122" t="s">
        <v>491</v>
      </c>
      <c r="D210" s="122" t="s">
        <v>132</v>
      </c>
      <c r="E210" s="123" t="s">
        <v>789</v>
      </c>
      <c r="F210" s="124" t="s">
        <v>790</v>
      </c>
      <c r="G210" s="125" t="s">
        <v>163</v>
      </c>
      <c r="H210" s="126">
        <v>2</v>
      </c>
      <c r="I210" s="1">
        <v>0</v>
      </c>
      <c r="J210" s="128">
        <f t="shared" si="30"/>
        <v>0</v>
      </c>
      <c r="K210" s="124" t="s">
        <v>1</v>
      </c>
      <c r="L210" s="16"/>
      <c r="M210" s="129" t="s">
        <v>1</v>
      </c>
      <c r="N210" s="130" t="s">
        <v>38</v>
      </c>
      <c r="O210" s="131">
        <v>0</v>
      </c>
      <c r="P210" s="131">
        <f t="shared" si="31"/>
        <v>0</v>
      </c>
      <c r="Q210" s="131">
        <v>0</v>
      </c>
      <c r="R210" s="131">
        <f t="shared" si="32"/>
        <v>0</v>
      </c>
      <c r="S210" s="131">
        <v>0</v>
      </c>
      <c r="T210" s="132">
        <f t="shared" si="33"/>
        <v>0</v>
      </c>
      <c r="AR210" s="88" t="s">
        <v>199</v>
      </c>
      <c r="AT210" s="88" t="s">
        <v>132</v>
      </c>
      <c r="AU210" s="88" t="s">
        <v>82</v>
      </c>
      <c r="AY210" s="5" t="s">
        <v>130</v>
      </c>
      <c r="BE210" s="133">
        <f t="shared" si="34"/>
        <v>0</v>
      </c>
      <c r="BF210" s="133">
        <f t="shared" si="35"/>
        <v>0</v>
      </c>
      <c r="BG210" s="133">
        <f t="shared" si="36"/>
        <v>0</v>
      </c>
      <c r="BH210" s="133">
        <f t="shared" si="37"/>
        <v>0</v>
      </c>
      <c r="BI210" s="133">
        <f t="shared" si="38"/>
        <v>0</v>
      </c>
      <c r="BJ210" s="5" t="s">
        <v>80</v>
      </c>
      <c r="BK210" s="133">
        <f t="shared" si="39"/>
        <v>0</v>
      </c>
      <c r="BL210" s="5" t="s">
        <v>199</v>
      </c>
      <c r="BM210" s="88" t="s">
        <v>791</v>
      </c>
    </row>
    <row r="211" spans="2:65" s="17" customFormat="1" ht="24.25" customHeight="1">
      <c r="B211" s="16"/>
      <c r="C211" s="122" t="s">
        <v>496</v>
      </c>
      <c r="D211" s="122" t="s">
        <v>132</v>
      </c>
      <c r="E211" s="123" t="s">
        <v>792</v>
      </c>
      <c r="F211" s="124" t="s">
        <v>793</v>
      </c>
      <c r="G211" s="125" t="s">
        <v>163</v>
      </c>
      <c r="H211" s="126">
        <v>7</v>
      </c>
      <c r="I211" s="1">
        <v>0</v>
      </c>
      <c r="J211" s="128">
        <f t="shared" si="30"/>
        <v>0</v>
      </c>
      <c r="K211" s="124" t="s">
        <v>1</v>
      </c>
      <c r="L211" s="16"/>
      <c r="M211" s="129" t="s">
        <v>1</v>
      </c>
      <c r="N211" s="130" t="s">
        <v>38</v>
      </c>
      <c r="O211" s="131">
        <v>0</v>
      </c>
      <c r="P211" s="131">
        <f t="shared" si="31"/>
        <v>0</v>
      </c>
      <c r="Q211" s="131">
        <v>0</v>
      </c>
      <c r="R211" s="131">
        <f t="shared" si="32"/>
        <v>0</v>
      </c>
      <c r="S211" s="131">
        <v>0</v>
      </c>
      <c r="T211" s="132">
        <f t="shared" si="33"/>
        <v>0</v>
      </c>
      <c r="AR211" s="88" t="s">
        <v>199</v>
      </c>
      <c r="AT211" s="88" t="s">
        <v>132</v>
      </c>
      <c r="AU211" s="88" t="s">
        <v>82</v>
      </c>
      <c r="AY211" s="5" t="s">
        <v>130</v>
      </c>
      <c r="BE211" s="133">
        <f t="shared" si="34"/>
        <v>0</v>
      </c>
      <c r="BF211" s="133">
        <f t="shared" si="35"/>
        <v>0</v>
      </c>
      <c r="BG211" s="133">
        <f t="shared" si="36"/>
        <v>0</v>
      </c>
      <c r="BH211" s="133">
        <f t="shared" si="37"/>
        <v>0</v>
      </c>
      <c r="BI211" s="133">
        <f t="shared" si="38"/>
        <v>0</v>
      </c>
      <c r="BJ211" s="5" t="s">
        <v>80</v>
      </c>
      <c r="BK211" s="133">
        <f t="shared" si="39"/>
        <v>0</v>
      </c>
      <c r="BL211" s="5" t="s">
        <v>199</v>
      </c>
      <c r="BM211" s="88" t="s">
        <v>794</v>
      </c>
    </row>
    <row r="212" spans="2:65" s="17" customFormat="1" ht="21.75" customHeight="1">
      <c r="B212" s="16"/>
      <c r="C212" s="122" t="s">
        <v>500</v>
      </c>
      <c r="D212" s="122" t="s">
        <v>132</v>
      </c>
      <c r="E212" s="123" t="s">
        <v>795</v>
      </c>
      <c r="F212" s="124" t="s">
        <v>796</v>
      </c>
      <c r="G212" s="125" t="s">
        <v>778</v>
      </c>
      <c r="H212" s="126">
        <v>7</v>
      </c>
      <c r="I212" s="1">
        <v>0</v>
      </c>
      <c r="J212" s="128">
        <f t="shared" si="30"/>
        <v>0</v>
      </c>
      <c r="K212" s="124" t="s">
        <v>1</v>
      </c>
      <c r="L212" s="16"/>
      <c r="M212" s="129" t="s">
        <v>1</v>
      </c>
      <c r="N212" s="130" t="s">
        <v>38</v>
      </c>
      <c r="O212" s="131">
        <v>0</v>
      </c>
      <c r="P212" s="131">
        <f t="shared" si="31"/>
        <v>0</v>
      </c>
      <c r="Q212" s="131">
        <v>0</v>
      </c>
      <c r="R212" s="131">
        <f t="shared" si="32"/>
        <v>0</v>
      </c>
      <c r="S212" s="131">
        <v>0</v>
      </c>
      <c r="T212" s="132">
        <f t="shared" si="33"/>
        <v>0</v>
      </c>
      <c r="AR212" s="88" t="s">
        <v>199</v>
      </c>
      <c r="AT212" s="88" t="s">
        <v>132</v>
      </c>
      <c r="AU212" s="88" t="s">
        <v>82</v>
      </c>
      <c r="AY212" s="5" t="s">
        <v>130</v>
      </c>
      <c r="BE212" s="133">
        <f t="shared" si="34"/>
        <v>0</v>
      </c>
      <c r="BF212" s="133">
        <f t="shared" si="35"/>
        <v>0</v>
      </c>
      <c r="BG212" s="133">
        <f t="shared" si="36"/>
        <v>0</v>
      </c>
      <c r="BH212" s="133">
        <f t="shared" si="37"/>
        <v>0</v>
      </c>
      <c r="BI212" s="133">
        <f t="shared" si="38"/>
        <v>0</v>
      </c>
      <c r="BJ212" s="5" t="s">
        <v>80</v>
      </c>
      <c r="BK212" s="133">
        <f t="shared" si="39"/>
        <v>0</v>
      </c>
      <c r="BL212" s="5" t="s">
        <v>199</v>
      </c>
      <c r="BM212" s="88" t="s">
        <v>797</v>
      </c>
    </row>
    <row r="213" spans="2:65" s="17" customFormat="1" ht="26.5" customHeight="1">
      <c r="B213" s="16"/>
      <c r="C213" s="122" t="s">
        <v>505</v>
      </c>
      <c r="D213" s="122" t="s">
        <v>132</v>
      </c>
      <c r="E213" s="123" t="s">
        <v>798</v>
      </c>
      <c r="F213" s="124" t="s">
        <v>799</v>
      </c>
      <c r="G213" s="125" t="s">
        <v>778</v>
      </c>
      <c r="H213" s="126">
        <v>2</v>
      </c>
      <c r="I213" s="1">
        <v>0</v>
      </c>
      <c r="J213" s="128">
        <f t="shared" si="30"/>
        <v>0</v>
      </c>
      <c r="K213" s="124" t="s">
        <v>1</v>
      </c>
      <c r="L213" s="16"/>
      <c r="M213" s="129" t="s">
        <v>1</v>
      </c>
      <c r="N213" s="130" t="s">
        <v>38</v>
      </c>
      <c r="O213" s="131">
        <v>0</v>
      </c>
      <c r="P213" s="131">
        <f t="shared" si="31"/>
        <v>0</v>
      </c>
      <c r="Q213" s="131">
        <v>0</v>
      </c>
      <c r="R213" s="131">
        <f t="shared" si="32"/>
        <v>0</v>
      </c>
      <c r="S213" s="131">
        <v>0</v>
      </c>
      <c r="T213" s="132">
        <f t="shared" si="33"/>
        <v>0</v>
      </c>
      <c r="AR213" s="88" t="s">
        <v>199</v>
      </c>
      <c r="AT213" s="88" t="s">
        <v>132</v>
      </c>
      <c r="AU213" s="88" t="s">
        <v>82</v>
      </c>
      <c r="AY213" s="5" t="s">
        <v>130</v>
      </c>
      <c r="BE213" s="133">
        <f t="shared" si="34"/>
        <v>0</v>
      </c>
      <c r="BF213" s="133">
        <f t="shared" si="35"/>
        <v>0</v>
      </c>
      <c r="BG213" s="133">
        <f t="shared" si="36"/>
        <v>0</v>
      </c>
      <c r="BH213" s="133">
        <f t="shared" si="37"/>
        <v>0</v>
      </c>
      <c r="BI213" s="133">
        <f t="shared" si="38"/>
        <v>0</v>
      </c>
      <c r="BJ213" s="5" t="s">
        <v>80</v>
      </c>
      <c r="BK213" s="133">
        <f t="shared" si="39"/>
        <v>0</v>
      </c>
      <c r="BL213" s="5" t="s">
        <v>199</v>
      </c>
      <c r="BM213" s="88" t="s">
        <v>800</v>
      </c>
    </row>
    <row r="214" spans="2:65" s="17" customFormat="1" ht="18.649999999999999" customHeight="1">
      <c r="B214" s="16"/>
      <c r="C214" s="122" t="s">
        <v>511</v>
      </c>
      <c r="D214" s="122" t="s">
        <v>132</v>
      </c>
      <c r="E214" s="123" t="s">
        <v>801</v>
      </c>
      <c r="F214" s="124" t="s">
        <v>802</v>
      </c>
      <c r="G214" s="125" t="s">
        <v>778</v>
      </c>
      <c r="H214" s="126">
        <v>6</v>
      </c>
      <c r="I214" s="1">
        <v>0</v>
      </c>
      <c r="J214" s="128">
        <f t="shared" si="30"/>
        <v>0</v>
      </c>
      <c r="K214" s="124" t="s">
        <v>1</v>
      </c>
      <c r="L214" s="16"/>
      <c r="M214" s="129" t="s">
        <v>1</v>
      </c>
      <c r="N214" s="130" t="s">
        <v>38</v>
      </c>
      <c r="O214" s="131">
        <v>0</v>
      </c>
      <c r="P214" s="131">
        <f t="shared" si="31"/>
        <v>0</v>
      </c>
      <c r="Q214" s="131">
        <v>0</v>
      </c>
      <c r="R214" s="131">
        <f t="shared" si="32"/>
        <v>0</v>
      </c>
      <c r="S214" s="131">
        <v>0</v>
      </c>
      <c r="T214" s="132">
        <f t="shared" si="33"/>
        <v>0</v>
      </c>
      <c r="AR214" s="88" t="s">
        <v>199</v>
      </c>
      <c r="AT214" s="88" t="s">
        <v>132</v>
      </c>
      <c r="AU214" s="88" t="s">
        <v>82</v>
      </c>
      <c r="AY214" s="5" t="s">
        <v>130</v>
      </c>
      <c r="BE214" s="133">
        <f t="shared" si="34"/>
        <v>0</v>
      </c>
      <c r="BF214" s="133">
        <f t="shared" si="35"/>
        <v>0</v>
      </c>
      <c r="BG214" s="133">
        <f t="shared" si="36"/>
        <v>0</v>
      </c>
      <c r="BH214" s="133">
        <f t="shared" si="37"/>
        <v>0</v>
      </c>
      <c r="BI214" s="133">
        <f t="shared" si="38"/>
        <v>0</v>
      </c>
      <c r="BJ214" s="5" t="s">
        <v>80</v>
      </c>
      <c r="BK214" s="133">
        <f t="shared" si="39"/>
        <v>0</v>
      </c>
      <c r="BL214" s="5" t="s">
        <v>199</v>
      </c>
      <c r="BM214" s="88" t="s">
        <v>803</v>
      </c>
    </row>
    <row r="215" spans="2:65" s="17" customFormat="1" ht="16.5" customHeight="1">
      <c r="B215" s="16"/>
      <c r="C215" s="122" t="s">
        <v>515</v>
      </c>
      <c r="D215" s="122" t="s">
        <v>132</v>
      </c>
      <c r="E215" s="123" t="s">
        <v>804</v>
      </c>
      <c r="F215" s="124" t="s">
        <v>805</v>
      </c>
      <c r="G215" s="125" t="s">
        <v>778</v>
      </c>
      <c r="H215" s="126">
        <v>7</v>
      </c>
      <c r="I215" s="1">
        <v>0</v>
      </c>
      <c r="J215" s="128">
        <f t="shared" si="30"/>
        <v>0</v>
      </c>
      <c r="K215" s="124" t="s">
        <v>1</v>
      </c>
      <c r="L215" s="16"/>
      <c r="M215" s="129" t="s">
        <v>1</v>
      </c>
      <c r="N215" s="130" t="s">
        <v>38</v>
      </c>
      <c r="O215" s="131">
        <v>0</v>
      </c>
      <c r="P215" s="131">
        <f t="shared" si="31"/>
        <v>0</v>
      </c>
      <c r="Q215" s="131">
        <v>0</v>
      </c>
      <c r="R215" s="131">
        <f t="shared" si="32"/>
        <v>0</v>
      </c>
      <c r="S215" s="131">
        <v>0</v>
      </c>
      <c r="T215" s="132">
        <f t="shared" si="33"/>
        <v>0</v>
      </c>
      <c r="AR215" s="88" t="s">
        <v>199</v>
      </c>
      <c r="AT215" s="88" t="s">
        <v>132</v>
      </c>
      <c r="AU215" s="88" t="s">
        <v>82</v>
      </c>
      <c r="AY215" s="5" t="s">
        <v>130</v>
      </c>
      <c r="BE215" s="133">
        <f t="shared" si="34"/>
        <v>0</v>
      </c>
      <c r="BF215" s="133">
        <f t="shared" si="35"/>
        <v>0</v>
      </c>
      <c r="BG215" s="133">
        <f t="shared" si="36"/>
        <v>0</v>
      </c>
      <c r="BH215" s="133">
        <f t="shared" si="37"/>
        <v>0</v>
      </c>
      <c r="BI215" s="133">
        <f t="shared" si="38"/>
        <v>0</v>
      </c>
      <c r="BJ215" s="5" t="s">
        <v>80</v>
      </c>
      <c r="BK215" s="133">
        <f t="shared" si="39"/>
        <v>0</v>
      </c>
      <c r="BL215" s="5" t="s">
        <v>199</v>
      </c>
      <c r="BM215" s="88" t="s">
        <v>806</v>
      </c>
    </row>
    <row r="216" spans="2:65" s="17" customFormat="1" ht="34" customHeight="1">
      <c r="B216" s="16"/>
      <c r="C216" s="122" t="s">
        <v>519</v>
      </c>
      <c r="D216" s="122" t="s">
        <v>132</v>
      </c>
      <c r="E216" s="123" t="s">
        <v>807</v>
      </c>
      <c r="F216" s="124" t="s">
        <v>808</v>
      </c>
      <c r="G216" s="125" t="s">
        <v>163</v>
      </c>
      <c r="H216" s="126">
        <v>7</v>
      </c>
      <c r="I216" s="1">
        <v>0</v>
      </c>
      <c r="J216" s="128">
        <f t="shared" si="30"/>
        <v>0</v>
      </c>
      <c r="K216" s="124" t="s">
        <v>1</v>
      </c>
      <c r="L216" s="16"/>
      <c r="M216" s="129" t="s">
        <v>1</v>
      </c>
      <c r="N216" s="130" t="s">
        <v>38</v>
      </c>
      <c r="O216" s="131">
        <v>0</v>
      </c>
      <c r="P216" s="131">
        <f t="shared" si="31"/>
        <v>0</v>
      </c>
      <c r="Q216" s="131">
        <v>0</v>
      </c>
      <c r="R216" s="131">
        <f t="shared" si="32"/>
        <v>0</v>
      </c>
      <c r="S216" s="131">
        <v>0</v>
      </c>
      <c r="T216" s="132">
        <f t="shared" si="33"/>
        <v>0</v>
      </c>
      <c r="AR216" s="88" t="s">
        <v>199</v>
      </c>
      <c r="AT216" s="88" t="s">
        <v>132</v>
      </c>
      <c r="AU216" s="88" t="s">
        <v>82</v>
      </c>
      <c r="AY216" s="5" t="s">
        <v>130</v>
      </c>
      <c r="BE216" s="133">
        <f t="shared" si="34"/>
        <v>0</v>
      </c>
      <c r="BF216" s="133">
        <f t="shared" si="35"/>
        <v>0</v>
      </c>
      <c r="BG216" s="133">
        <f t="shared" si="36"/>
        <v>0</v>
      </c>
      <c r="BH216" s="133">
        <f t="shared" si="37"/>
        <v>0</v>
      </c>
      <c r="BI216" s="133">
        <f t="shared" si="38"/>
        <v>0</v>
      </c>
      <c r="BJ216" s="5" t="s">
        <v>80</v>
      </c>
      <c r="BK216" s="133">
        <f t="shared" si="39"/>
        <v>0</v>
      </c>
      <c r="BL216" s="5" t="s">
        <v>199</v>
      </c>
      <c r="BM216" s="88" t="s">
        <v>809</v>
      </c>
    </row>
    <row r="217" spans="2:65" s="17" customFormat="1" ht="49.15" customHeight="1">
      <c r="B217" s="16"/>
      <c r="C217" s="122" t="s">
        <v>524</v>
      </c>
      <c r="D217" s="122" t="s">
        <v>132</v>
      </c>
      <c r="E217" s="123" t="s">
        <v>810</v>
      </c>
      <c r="F217" s="124" t="s">
        <v>811</v>
      </c>
      <c r="G217" s="125" t="s">
        <v>163</v>
      </c>
      <c r="H217" s="126">
        <v>3</v>
      </c>
      <c r="I217" s="1">
        <v>0</v>
      </c>
      <c r="J217" s="128">
        <f t="shared" si="30"/>
        <v>0</v>
      </c>
      <c r="K217" s="124" t="s">
        <v>1</v>
      </c>
      <c r="L217" s="16"/>
      <c r="M217" s="129" t="s">
        <v>1</v>
      </c>
      <c r="N217" s="130" t="s">
        <v>38</v>
      </c>
      <c r="O217" s="131">
        <v>0</v>
      </c>
      <c r="P217" s="131">
        <f t="shared" si="31"/>
        <v>0</v>
      </c>
      <c r="Q217" s="131">
        <v>0</v>
      </c>
      <c r="R217" s="131">
        <f t="shared" si="32"/>
        <v>0</v>
      </c>
      <c r="S217" s="131">
        <v>0</v>
      </c>
      <c r="T217" s="132">
        <f t="shared" si="33"/>
        <v>0</v>
      </c>
      <c r="AR217" s="88" t="s">
        <v>199</v>
      </c>
      <c r="AT217" s="88" t="s">
        <v>132</v>
      </c>
      <c r="AU217" s="88" t="s">
        <v>82</v>
      </c>
      <c r="AY217" s="5" t="s">
        <v>130</v>
      </c>
      <c r="BE217" s="133">
        <f t="shared" si="34"/>
        <v>0</v>
      </c>
      <c r="BF217" s="133">
        <f t="shared" si="35"/>
        <v>0</v>
      </c>
      <c r="BG217" s="133">
        <f t="shared" si="36"/>
        <v>0</v>
      </c>
      <c r="BH217" s="133">
        <f t="shared" si="37"/>
        <v>0</v>
      </c>
      <c r="BI217" s="133">
        <f t="shared" si="38"/>
        <v>0</v>
      </c>
      <c r="BJ217" s="5" t="s">
        <v>80</v>
      </c>
      <c r="BK217" s="133">
        <f t="shared" si="39"/>
        <v>0</v>
      </c>
      <c r="BL217" s="5" t="s">
        <v>199</v>
      </c>
      <c r="BM217" s="88" t="s">
        <v>812</v>
      </c>
    </row>
    <row r="218" spans="2:65" s="17" customFormat="1" ht="16.5" customHeight="1">
      <c r="B218" s="16"/>
      <c r="C218" s="122" t="s">
        <v>530</v>
      </c>
      <c r="D218" s="122" t="s">
        <v>132</v>
      </c>
      <c r="E218" s="123" t="s">
        <v>813</v>
      </c>
      <c r="F218" s="124" t="s">
        <v>814</v>
      </c>
      <c r="G218" s="125" t="s">
        <v>163</v>
      </c>
      <c r="H218" s="126">
        <v>3</v>
      </c>
      <c r="I218" s="1">
        <v>0</v>
      </c>
      <c r="J218" s="128">
        <f t="shared" si="30"/>
        <v>0</v>
      </c>
      <c r="K218" s="124" t="s">
        <v>1</v>
      </c>
      <c r="L218" s="16"/>
      <c r="M218" s="129" t="s">
        <v>1</v>
      </c>
      <c r="N218" s="130" t="s">
        <v>38</v>
      </c>
      <c r="O218" s="131">
        <v>0</v>
      </c>
      <c r="P218" s="131">
        <f t="shared" si="31"/>
        <v>0</v>
      </c>
      <c r="Q218" s="131">
        <v>0</v>
      </c>
      <c r="R218" s="131">
        <f t="shared" si="32"/>
        <v>0</v>
      </c>
      <c r="S218" s="131">
        <v>0</v>
      </c>
      <c r="T218" s="132">
        <f t="shared" si="33"/>
        <v>0</v>
      </c>
      <c r="AR218" s="88" t="s">
        <v>199</v>
      </c>
      <c r="AT218" s="88" t="s">
        <v>132</v>
      </c>
      <c r="AU218" s="88" t="s">
        <v>82</v>
      </c>
      <c r="AY218" s="5" t="s">
        <v>130</v>
      </c>
      <c r="BE218" s="133">
        <f t="shared" si="34"/>
        <v>0</v>
      </c>
      <c r="BF218" s="133">
        <f t="shared" si="35"/>
        <v>0</v>
      </c>
      <c r="BG218" s="133">
        <f t="shared" si="36"/>
        <v>0</v>
      </c>
      <c r="BH218" s="133">
        <f t="shared" si="37"/>
        <v>0</v>
      </c>
      <c r="BI218" s="133">
        <f t="shared" si="38"/>
        <v>0</v>
      </c>
      <c r="BJ218" s="5" t="s">
        <v>80</v>
      </c>
      <c r="BK218" s="133">
        <f t="shared" si="39"/>
        <v>0</v>
      </c>
      <c r="BL218" s="5" t="s">
        <v>199</v>
      </c>
      <c r="BM218" s="88" t="s">
        <v>815</v>
      </c>
    </row>
    <row r="219" spans="2:65" s="17" customFormat="1" ht="24.25" customHeight="1">
      <c r="B219" s="16"/>
      <c r="C219" s="122" t="s">
        <v>535</v>
      </c>
      <c r="D219" s="122" t="s">
        <v>132</v>
      </c>
      <c r="E219" s="123" t="s">
        <v>816</v>
      </c>
      <c r="F219" s="124" t="s">
        <v>1169</v>
      </c>
      <c r="G219" s="125" t="s">
        <v>163</v>
      </c>
      <c r="H219" s="126">
        <v>7</v>
      </c>
      <c r="I219" s="1">
        <v>0</v>
      </c>
      <c r="J219" s="128">
        <f t="shared" si="30"/>
        <v>0</v>
      </c>
      <c r="K219" s="124" t="s">
        <v>1</v>
      </c>
      <c r="L219" s="16"/>
      <c r="M219" s="129" t="s">
        <v>1</v>
      </c>
      <c r="N219" s="130" t="s">
        <v>38</v>
      </c>
      <c r="O219" s="131">
        <v>0</v>
      </c>
      <c r="P219" s="131">
        <f t="shared" si="31"/>
        <v>0</v>
      </c>
      <c r="Q219" s="131">
        <v>0</v>
      </c>
      <c r="R219" s="131">
        <f t="shared" si="32"/>
        <v>0</v>
      </c>
      <c r="S219" s="131">
        <v>0</v>
      </c>
      <c r="T219" s="132">
        <f t="shared" si="33"/>
        <v>0</v>
      </c>
      <c r="AR219" s="88" t="s">
        <v>199</v>
      </c>
      <c r="AT219" s="88" t="s">
        <v>132</v>
      </c>
      <c r="AU219" s="88" t="s">
        <v>82</v>
      </c>
      <c r="AY219" s="5" t="s">
        <v>130</v>
      </c>
      <c r="BE219" s="133">
        <f t="shared" si="34"/>
        <v>0</v>
      </c>
      <c r="BF219" s="133">
        <f t="shared" si="35"/>
        <v>0</v>
      </c>
      <c r="BG219" s="133">
        <f t="shared" si="36"/>
        <v>0</v>
      </c>
      <c r="BH219" s="133">
        <f t="shared" si="37"/>
        <v>0</v>
      </c>
      <c r="BI219" s="133">
        <f t="shared" si="38"/>
        <v>0</v>
      </c>
      <c r="BJ219" s="5" t="s">
        <v>80</v>
      </c>
      <c r="BK219" s="133">
        <f t="shared" si="39"/>
        <v>0</v>
      </c>
      <c r="BL219" s="5" t="s">
        <v>199</v>
      </c>
      <c r="BM219" s="88" t="s">
        <v>817</v>
      </c>
    </row>
    <row r="220" spans="2:65" s="17" customFormat="1" ht="21.75" customHeight="1">
      <c r="B220" s="16"/>
      <c r="C220" s="122" t="s">
        <v>539</v>
      </c>
      <c r="D220" s="122" t="s">
        <v>132</v>
      </c>
      <c r="E220" s="123" t="s">
        <v>818</v>
      </c>
      <c r="F220" s="124" t="s">
        <v>819</v>
      </c>
      <c r="G220" s="125" t="s">
        <v>163</v>
      </c>
      <c r="H220" s="126">
        <v>7</v>
      </c>
      <c r="I220" s="1">
        <v>0</v>
      </c>
      <c r="J220" s="128">
        <f t="shared" si="30"/>
        <v>0</v>
      </c>
      <c r="K220" s="124" t="s">
        <v>1</v>
      </c>
      <c r="L220" s="16"/>
      <c r="M220" s="129" t="s">
        <v>1</v>
      </c>
      <c r="N220" s="130" t="s">
        <v>38</v>
      </c>
      <c r="O220" s="131">
        <v>0</v>
      </c>
      <c r="P220" s="131">
        <f t="shared" si="31"/>
        <v>0</v>
      </c>
      <c r="Q220" s="131">
        <v>0</v>
      </c>
      <c r="R220" s="131">
        <f t="shared" si="32"/>
        <v>0</v>
      </c>
      <c r="S220" s="131">
        <v>0</v>
      </c>
      <c r="T220" s="132">
        <f t="shared" si="33"/>
        <v>0</v>
      </c>
      <c r="AR220" s="88" t="s">
        <v>199</v>
      </c>
      <c r="AT220" s="88" t="s">
        <v>132</v>
      </c>
      <c r="AU220" s="88" t="s">
        <v>82</v>
      </c>
      <c r="AY220" s="5" t="s">
        <v>130</v>
      </c>
      <c r="BE220" s="133">
        <f t="shared" si="34"/>
        <v>0</v>
      </c>
      <c r="BF220" s="133">
        <f t="shared" si="35"/>
        <v>0</v>
      </c>
      <c r="BG220" s="133">
        <f t="shared" si="36"/>
        <v>0</v>
      </c>
      <c r="BH220" s="133">
        <f t="shared" si="37"/>
        <v>0</v>
      </c>
      <c r="BI220" s="133">
        <f t="shared" si="38"/>
        <v>0</v>
      </c>
      <c r="BJ220" s="5" t="s">
        <v>80</v>
      </c>
      <c r="BK220" s="133">
        <f t="shared" si="39"/>
        <v>0</v>
      </c>
      <c r="BL220" s="5" t="s">
        <v>199</v>
      </c>
      <c r="BM220" s="88" t="s">
        <v>820</v>
      </c>
    </row>
    <row r="221" spans="2:65" s="17" customFormat="1" ht="16.5" customHeight="1">
      <c r="B221" s="16"/>
      <c r="C221" s="122" t="s">
        <v>821</v>
      </c>
      <c r="D221" s="122" t="s">
        <v>132</v>
      </c>
      <c r="E221" s="123" t="s">
        <v>822</v>
      </c>
      <c r="F221" s="124" t="s">
        <v>823</v>
      </c>
      <c r="G221" s="125" t="s">
        <v>163</v>
      </c>
      <c r="H221" s="126">
        <v>9</v>
      </c>
      <c r="I221" s="1">
        <v>0</v>
      </c>
      <c r="J221" s="128">
        <f t="shared" si="30"/>
        <v>0</v>
      </c>
      <c r="K221" s="124" t="s">
        <v>1</v>
      </c>
      <c r="L221" s="16"/>
      <c r="M221" s="129" t="s">
        <v>1</v>
      </c>
      <c r="N221" s="130" t="s">
        <v>38</v>
      </c>
      <c r="O221" s="131">
        <v>0</v>
      </c>
      <c r="P221" s="131">
        <f t="shared" si="31"/>
        <v>0</v>
      </c>
      <c r="Q221" s="131">
        <v>0</v>
      </c>
      <c r="R221" s="131">
        <f t="shared" si="32"/>
        <v>0</v>
      </c>
      <c r="S221" s="131">
        <v>0</v>
      </c>
      <c r="T221" s="132">
        <f t="shared" si="33"/>
        <v>0</v>
      </c>
      <c r="AR221" s="88" t="s">
        <v>199</v>
      </c>
      <c r="AT221" s="88" t="s">
        <v>132</v>
      </c>
      <c r="AU221" s="88" t="s">
        <v>82</v>
      </c>
      <c r="AY221" s="5" t="s">
        <v>130</v>
      </c>
      <c r="BE221" s="133">
        <f t="shared" si="34"/>
        <v>0</v>
      </c>
      <c r="BF221" s="133">
        <f t="shared" si="35"/>
        <v>0</v>
      </c>
      <c r="BG221" s="133">
        <f t="shared" si="36"/>
        <v>0</v>
      </c>
      <c r="BH221" s="133">
        <f t="shared" si="37"/>
        <v>0</v>
      </c>
      <c r="BI221" s="133">
        <f t="shared" si="38"/>
        <v>0</v>
      </c>
      <c r="BJ221" s="5" t="s">
        <v>80</v>
      </c>
      <c r="BK221" s="133">
        <f t="shared" si="39"/>
        <v>0</v>
      </c>
      <c r="BL221" s="5" t="s">
        <v>199</v>
      </c>
      <c r="BM221" s="88" t="s">
        <v>824</v>
      </c>
    </row>
    <row r="222" spans="2:65" s="17" customFormat="1" ht="16.5" customHeight="1">
      <c r="B222" s="16"/>
      <c r="C222" s="122" t="s">
        <v>825</v>
      </c>
      <c r="D222" s="122" t="s">
        <v>132</v>
      </c>
      <c r="E222" s="123" t="s">
        <v>826</v>
      </c>
      <c r="F222" s="124" t="s">
        <v>827</v>
      </c>
      <c r="G222" s="125" t="s">
        <v>163</v>
      </c>
      <c r="H222" s="126">
        <v>3</v>
      </c>
      <c r="I222" s="1">
        <v>0</v>
      </c>
      <c r="J222" s="128">
        <f t="shared" si="30"/>
        <v>0</v>
      </c>
      <c r="K222" s="124" t="s">
        <v>1</v>
      </c>
      <c r="L222" s="16"/>
      <c r="M222" s="129" t="s">
        <v>1</v>
      </c>
      <c r="N222" s="130" t="s">
        <v>38</v>
      </c>
      <c r="O222" s="131">
        <v>0</v>
      </c>
      <c r="P222" s="131">
        <f t="shared" si="31"/>
        <v>0</v>
      </c>
      <c r="Q222" s="131">
        <v>0</v>
      </c>
      <c r="R222" s="131">
        <f t="shared" si="32"/>
        <v>0</v>
      </c>
      <c r="S222" s="131">
        <v>0</v>
      </c>
      <c r="T222" s="132">
        <f t="shared" si="33"/>
        <v>0</v>
      </c>
      <c r="AR222" s="88" t="s">
        <v>199</v>
      </c>
      <c r="AT222" s="88" t="s">
        <v>132</v>
      </c>
      <c r="AU222" s="88" t="s">
        <v>82</v>
      </c>
      <c r="AY222" s="5" t="s">
        <v>130</v>
      </c>
      <c r="BE222" s="133">
        <f t="shared" si="34"/>
        <v>0</v>
      </c>
      <c r="BF222" s="133">
        <f t="shared" si="35"/>
        <v>0</v>
      </c>
      <c r="BG222" s="133">
        <f t="shared" si="36"/>
        <v>0</v>
      </c>
      <c r="BH222" s="133">
        <f t="shared" si="37"/>
        <v>0</v>
      </c>
      <c r="BI222" s="133">
        <f t="shared" si="38"/>
        <v>0</v>
      </c>
      <c r="BJ222" s="5" t="s">
        <v>80</v>
      </c>
      <c r="BK222" s="133">
        <f t="shared" si="39"/>
        <v>0</v>
      </c>
      <c r="BL222" s="5" t="s">
        <v>199</v>
      </c>
      <c r="BM222" s="88" t="s">
        <v>828</v>
      </c>
    </row>
    <row r="223" spans="2:65" s="17" customFormat="1" ht="24.25" customHeight="1">
      <c r="B223" s="16"/>
      <c r="C223" s="122" t="s">
        <v>829</v>
      </c>
      <c r="D223" s="122" t="s">
        <v>132</v>
      </c>
      <c r="E223" s="123" t="s">
        <v>830</v>
      </c>
      <c r="F223" s="124" t="s">
        <v>831</v>
      </c>
      <c r="G223" s="125" t="s">
        <v>163</v>
      </c>
      <c r="H223" s="126">
        <v>6</v>
      </c>
      <c r="I223" s="1">
        <v>0</v>
      </c>
      <c r="J223" s="128">
        <f t="shared" si="30"/>
        <v>0</v>
      </c>
      <c r="K223" s="124" t="s">
        <v>1</v>
      </c>
      <c r="L223" s="16"/>
      <c r="M223" s="129" t="s">
        <v>1</v>
      </c>
      <c r="N223" s="130" t="s">
        <v>38</v>
      </c>
      <c r="O223" s="131">
        <v>0</v>
      </c>
      <c r="P223" s="131">
        <f t="shared" si="31"/>
        <v>0</v>
      </c>
      <c r="Q223" s="131">
        <v>0</v>
      </c>
      <c r="R223" s="131">
        <f t="shared" si="32"/>
        <v>0</v>
      </c>
      <c r="S223" s="131">
        <v>0</v>
      </c>
      <c r="T223" s="132">
        <f t="shared" si="33"/>
        <v>0</v>
      </c>
      <c r="AR223" s="88" t="s">
        <v>199</v>
      </c>
      <c r="AT223" s="88" t="s">
        <v>132</v>
      </c>
      <c r="AU223" s="88" t="s">
        <v>82</v>
      </c>
      <c r="AY223" s="5" t="s">
        <v>130</v>
      </c>
      <c r="BE223" s="133">
        <f t="shared" si="34"/>
        <v>0</v>
      </c>
      <c r="BF223" s="133">
        <f t="shared" si="35"/>
        <v>0</v>
      </c>
      <c r="BG223" s="133">
        <f t="shared" si="36"/>
        <v>0</v>
      </c>
      <c r="BH223" s="133">
        <f t="shared" si="37"/>
        <v>0</v>
      </c>
      <c r="BI223" s="133">
        <f t="shared" si="38"/>
        <v>0</v>
      </c>
      <c r="BJ223" s="5" t="s">
        <v>80</v>
      </c>
      <c r="BK223" s="133">
        <f t="shared" si="39"/>
        <v>0</v>
      </c>
      <c r="BL223" s="5" t="s">
        <v>199</v>
      </c>
      <c r="BM223" s="88" t="s">
        <v>832</v>
      </c>
    </row>
    <row r="224" spans="2:65" s="17" customFormat="1" ht="16.5" customHeight="1">
      <c r="B224" s="16"/>
      <c r="C224" s="122" t="s">
        <v>833</v>
      </c>
      <c r="D224" s="122" t="s">
        <v>132</v>
      </c>
      <c r="E224" s="123" t="s">
        <v>834</v>
      </c>
      <c r="F224" s="124" t="s">
        <v>835</v>
      </c>
      <c r="G224" s="125" t="s">
        <v>163</v>
      </c>
      <c r="H224" s="126">
        <v>1</v>
      </c>
      <c r="I224" s="1">
        <v>0</v>
      </c>
      <c r="J224" s="128">
        <f t="shared" si="30"/>
        <v>0</v>
      </c>
      <c r="K224" s="124" t="s">
        <v>1</v>
      </c>
      <c r="L224" s="16"/>
      <c r="M224" s="129" t="s">
        <v>1</v>
      </c>
      <c r="N224" s="130" t="s">
        <v>38</v>
      </c>
      <c r="O224" s="131">
        <v>0</v>
      </c>
      <c r="P224" s="131">
        <f t="shared" si="31"/>
        <v>0</v>
      </c>
      <c r="Q224" s="131">
        <v>0</v>
      </c>
      <c r="R224" s="131">
        <f t="shared" si="32"/>
        <v>0</v>
      </c>
      <c r="S224" s="131">
        <v>0</v>
      </c>
      <c r="T224" s="132">
        <f t="shared" si="33"/>
        <v>0</v>
      </c>
      <c r="AR224" s="88" t="s">
        <v>199</v>
      </c>
      <c r="AT224" s="88" t="s">
        <v>132</v>
      </c>
      <c r="AU224" s="88" t="s">
        <v>82</v>
      </c>
      <c r="AY224" s="5" t="s">
        <v>130</v>
      </c>
      <c r="BE224" s="133">
        <f t="shared" si="34"/>
        <v>0</v>
      </c>
      <c r="BF224" s="133">
        <f t="shared" si="35"/>
        <v>0</v>
      </c>
      <c r="BG224" s="133">
        <f t="shared" si="36"/>
        <v>0</v>
      </c>
      <c r="BH224" s="133">
        <f t="shared" si="37"/>
        <v>0</v>
      </c>
      <c r="BI224" s="133">
        <f t="shared" si="38"/>
        <v>0</v>
      </c>
      <c r="BJ224" s="5" t="s">
        <v>80</v>
      </c>
      <c r="BK224" s="133">
        <f t="shared" si="39"/>
        <v>0</v>
      </c>
      <c r="BL224" s="5" t="s">
        <v>199</v>
      </c>
      <c r="BM224" s="88" t="s">
        <v>836</v>
      </c>
    </row>
    <row r="225" spans="2:65" s="17" customFormat="1" ht="16.5" customHeight="1">
      <c r="B225" s="16"/>
      <c r="C225" s="122" t="s">
        <v>837</v>
      </c>
      <c r="D225" s="122" t="s">
        <v>132</v>
      </c>
      <c r="E225" s="123" t="s">
        <v>838</v>
      </c>
      <c r="F225" s="124" t="s">
        <v>839</v>
      </c>
      <c r="G225" s="125" t="s">
        <v>163</v>
      </c>
      <c r="H225" s="126">
        <v>1</v>
      </c>
      <c r="I225" s="1">
        <v>0</v>
      </c>
      <c r="J225" s="128">
        <f t="shared" si="30"/>
        <v>0</v>
      </c>
      <c r="K225" s="124" t="s">
        <v>1</v>
      </c>
      <c r="L225" s="16"/>
      <c r="M225" s="129" t="s">
        <v>1</v>
      </c>
      <c r="N225" s="130" t="s">
        <v>38</v>
      </c>
      <c r="O225" s="131">
        <v>0</v>
      </c>
      <c r="P225" s="131">
        <f t="shared" si="31"/>
        <v>0</v>
      </c>
      <c r="Q225" s="131">
        <v>0</v>
      </c>
      <c r="R225" s="131">
        <f t="shared" si="32"/>
        <v>0</v>
      </c>
      <c r="S225" s="131">
        <v>0</v>
      </c>
      <c r="T225" s="132">
        <f t="shared" si="33"/>
        <v>0</v>
      </c>
      <c r="AR225" s="88" t="s">
        <v>199</v>
      </c>
      <c r="AT225" s="88" t="s">
        <v>132</v>
      </c>
      <c r="AU225" s="88" t="s">
        <v>82</v>
      </c>
      <c r="AY225" s="5" t="s">
        <v>130</v>
      </c>
      <c r="BE225" s="133">
        <f t="shared" si="34"/>
        <v>0</v>
      </c>
      <c r="BF225" s="133">
        <f t="shared" si="35"/>
        <v>0</v>
      </c>
      <c r="BG225" s="133">
        <f t="shared" si="36"/>
        <v>0</v>
      </c>
      <c r="BH225" s="133">
        <f t="shared" si="37"/>
        <v>0</v>
      </c>
      <c r="BI225" s="133">
        <f t="shared" si="38"/>
        <v>0</v>
      </c>
      <c r="BJ225" s="5" t="s">
        <v>80</v>
      </c>
      <c r="BK225" s="133">
        <f t="shared" si="39"/>
        <v>0</v>
      </c>
      <c r="BL225" s="5" t="s">
        <v>199</v>
      </c>
      <c r="BM225" s="88" t="s">
        <v>840</v>
      </c>
    </row>
    <row r="226" spans="2:65" s="111" customFormat="1" ht="22.9" customHeight="1">
      <c r="B226" s="110"/>
      <c r="D226" s="112" t="s">
        <v>72</v>
      </c>
      <c r="E226" s="120" t="s">
        <v>841</v>
      </c>
      <c r="F226" s="120" t="s">
        <v>842</v>
      </c>
      <c r="I226" s="127" t="s">
        <v>27</v>
      </c>
      <c r="J226" s="121">
        <f>BK226</f>
        <v>0</v>
      </c>
      <c r="L226" s="110"/>
      <c r="M226" s="115"/>
      <c r="P226" s="116">
        <f>SUM(P227:P259)</f>
        <v>0</v>
      </c>
      <c r="R226" s="116">
        <f>SUM(R227:R259)</f>
        <v>0</v>
      </c>
      <c r="T226" s="117">
        <f>SUM(T227:T259)</f>
        <v>0</v>
      </c>
      <c r="AR226" s="112" t="s">
        <v>82</v>
      </c>
      <c r="AT226" s="118" t="s">
        <v>72</v>
      </c>
      <c r="AU226" s="118" t="s">
        <v>80</v>
      </c>
      <c r="AY226" s="112" t="s">
        <v>130</v>
      </c>
      <c r="BK226" s="119">
        <f>SUM(BK227:BK259)</f>
        <v>0</v>
      </c>
    </row>
    <row r="227" spans="2:65" s="17" customFormat="1" ht="24.25" customHeight="1">
      <c r="B227" s="16"/>
      <c r="C227" s="122" t="s">
        <v>843</v>
      </c>
      <c r="D227" s="122" t="s">
        <v>132</v>
      </c>
      <c r="E227" s="123" t="s">
        <v>844</v>
      </c>
      <c r="F227" s="124" t="s">
        <v>845</v>
      </c>
      <c r="G227" s="125" t="s">
        <v>163</v>
      </c>
      <c r="H227" s="126">
        <v>11</v>
      </c>
      <c r="I227" s="1">
        <v>0</v>
      </c>
      <c r="J227" s="128">
        <f t="shared" ref="J227:J259" si="40">ROUND(I227*H227,2)</f>
        <v>0</v>
      </c>
      <c r="K227" s="124" t="s">
        <v>1</v>
      </c>
      <c r="L227" s="16"/>
      <c r="M227" s="129" t="s">
        <v>1</v>
      </c>
      <c r="N227" s="130" t="s">
        <v>38</v>
      </c>
      <c r="O227" s="131">
        <v>0</v>
      </c>
      <c r="P227" s="131">
        <f t="shared" ref="P227:P259" si="41">O227*H227</f>
        <v>0</v>
      </c>
      <c r="Q227" s="131">
        <v>0</v>
      </c>
      <c r="R227" s="131">
        <f t="shared" ref="R227:R259" si="42">Q227*H227</f>
        <v>0</v>
      </c>
      <c r="S227" s="131">
        <v>0</v>
      </c>
      <c r="T227" s="132">
        <f t="shared" ref="T227:T259" si="43">S227*H227</f>
        <v>0</v>
      </c>
      <c r="AR227" s="88" t="s">
        <v>199</v>
      </c>
      <c r="AT227" s="88" t="s">
        <v>132</v>
      </c>
      <c r="AU227" s="88" t="s">
        <v>82</v>
      </c>
      <c r="AY227" s="5" t="s">
        <v>130</v>
      </c>
      <c r="BE227" s="133">
        <f t="shared" ref="BE227:BE259" si="44">IF(N227="základní",J227,0)</f>
        <v>0</v>
      </c>
      <c r="BF227" s="133">
        <f t="shared" ref="BF227:BF259" si="45">IF(N227="snížená",J227,0)</f>
        <v>0</v>
      </c>
      <c r="BG227" s="133">
        <f t="shared" ref="BG227:BG259" si="46">IF(N227="zákl. přenesená",J227,0)</f>
        <v>0</v>
      </c>
      <c r="BH227" s="133">
        <f t="shared" ref="BH227:BH259" si="47">IF(N227="sníž. přenesená",J227,0)</f>
        <v>0</v>
      </c>
      <c r="BI227" s="133">
        <f t="shared" ref="BI227:BI259" si="48">IF(N227="nulová",J227,0)</f>
        <v>0</v>
      </c>
      <c r="BJ227" s="5" t="s">
        <v>80</v>
      </c>
      <c r="BK227" s="133">
        <f t="shared" ref="BK227:BK259" si="49">ROUND(I227*H227,2)</f>
        <v>0</v>
      </c>
      <c r="BL227" s="5" t="s">
        <v>199</v>
      </c>
      <c r="BM227" s="88" t="s">
        <v>846</v>
      </c>
    </row>
    <row r="228" spans="2:65" s="17" customFormat="1" ht="24.25" customHeight="1">
      <c r="B228" s="16"/>
      <c r="C228" s="122" t="s">
        <v>847</v>
      </c>
      <c r="D228" s="122" t="s">
        <v>132</v>
      </c>
      <c r="E228" s="123" t="s">
        <v>848</v>
      </c>
      <c r="F228" s="124" t="s">
        <v>849</v>
      </c>
      <c r="G228" s="125" t="s">
        <v>163</v>
      </c>
      <c r="H228" s="126">
        <v>21</v>
      </c>
      <c r="I228" s="1">
        <v>0</v>
      </c>
      <c r="J228" s="128">
        <f t="shared" si="40"/>
        <v>0</v>
      </c>
      <c r="K228" s="124" t="s">
        <v>1</v>
      </c>
      <c r="L228" s="16"/>
      <c r="M228" s="129" t="s">
        <v>1</v>
      </c>
      <c r="N228" s="130" t="s">
        <v>38</v>
      </c>
      <c r="O228" s="131">
        <v>0</v>
      </c>
      <c r="P228" s="131">
        <f t="shared" si="41"/>
        <v>0</v>
      </c>
      <c r="Q228" s="131">
        <v>0</v>
      </c>
      <c r="R228" s="131">
        <f t="shared" si="42"/>
        <v>0</v>
      </c>
      <c r="S228" s="131">
        <v>0</v>
      </c>
      <c r="T228" s="132">
        <f t="shared" si="43"/>
        <v>0</v>
      </c>
      <c r="AR228" s="88" t="s">
        <v>199</v>
      </c>
      <c r="AT228" s="88" t="s">
        <v>132</v>
      </c>
      <c r="AU228" s="88" t="s">
        <v>82</v>
      </c>
      <c r="AY228" s="5" t="s">
        <v>130</v>
      </c>
      <c r="BE228" s="133">
        <f t="shared" si="44"/>
        <v>0</v>
      </c>
      <c r="BF228" s="133">
        <f t="shared" si="45"/>
        <v>0</v>
      </c>
      <c r="BG228" s="133">
        <f t="shared" si="46"/>
        <v>0</v>
      </c>
      <c r="BH228" s="133">
        <f t="shared" si="47"/>
        <v>0</v>
      </c>
      <c r="BI228" s="133">
        <f t="shared" si="48"/>
        <v>0</v>
      </c>
      <c r="BJ228" s="5" t="s">
        <v>80</v>
      </c>
      <c r="BK228" s="133">
        <f t="shared" si="49"/>
        <v>0</v>
      </c>
      <c r="BL228" s="5" t="s">
        <v>199</v>
      </c>
      <c r="BM228" s="88" t="s">
        <v>850</v>
      </c>
    </row>
    <row r="229" spans="2:65" s="17" customFormat="1" ht="24.25" customHeight="1">
      <c r="B229" s="16"/>
      <c r="C229" s="122" t="s">
        <v>851</v>
      </c>
      <c r="D229" s="122" t="s">
        <v>132</v>
      </c>
      <c r="E229" s="123" t="s">
        <v>852</v>
      </c>
      <c r="F229" s="124" t="s">
        <v>853</v>
      </c>
      <c r="G229" s="125" t="s">
        <v>163</v>
      </c>
      <c r="H229" s="126">
        <v>3</v>
      </c>
      <c r="I229" s="1">
        <v>0</v>
      </c>
      <c r="J229" s="128">
        <f t="shared" si="40"/>
        <v>0</v>
      </c>
      <c r="K229" s="124" t="s">
        <v>1</v>
      </c>
      <c r="L229" s="16"/>
      <c r="M229" s="129" t="s">
        <v>1</v>
      </c>
      <c r="N229" s="130" t="s">
        <v>38</v>
      </c>
      <c r="O229" s="131">
        <v>0</v>
      </c>
      <c r="P229" s="131">
        <f t="shared" si="41"/>
        <v>0</v>
      </c>
      <c r="Q229" s="131">
        <v>0</v>
      </c>
      <c r="R229" s="131">
        <f t="shared" si="42"/>
        <v>0</v>
      </c>
      <c r="S229" s="131">
        <v>0</v>
      </c>
      <c r="T229" s="132">
        <f t="shared" si="43"/>
        <v>0</v>
      </c>
      <c r="AR229" s="88" t="s">
        <v>199</v>
      </c>
      <c r="AT229" s="88" t="s">
        <v>132</v>
      </c>
      <c r="AU229" s="88" t="s">
        <v>82</v>
      </c>
      <c r="AY229" s="5" t="s">
        <v>130</v>
      </c>
      <c r="BE229" s="133">
        <f t="shared" si="44"/>
        <v>0</v>
      </c>
      <c r="BF229" s="133">
        <f t="shared" si="45"/>
        <v>0</v>
      </c>
      <c r="BG229" s="133">
        <f t="shared" si="46"/>
        <v>0</v>
      </c>
      <c r="BH229" s="133">
        <f t="shared" si="47"/>
        <v>0</v>
      </c>
      <c r="BI229" s="133">
        <f t="shared" si="48"/>
        <v>0</v>
      </c>
      <c r="BJ229" s="5" t="s">
        <v>80</v>
      </c>
      <c r="BK229" s="133">
        <f t="shared" si="49"/>
        <v>0</v>
      </c>
      <c r="BL229" s="5" t="s">
        <v>199</v>
      </c>
      <c r="BM229" s="88" t="s">
        <v>854</v>
      </c>
    </row>
    <row r="230" spans="2:65" s="17" customFormat="1" ht="16.5" customHeight="1">
      <c r="B230" s="16"/>
      <c r="C230" s="122" t="s">
        <v>855</v>
      </c>
      <c r="D230" s="122" t="s">
        <v>132</v>
      </c>
      <c r="E230" s="123" t="s">
        <v>856</v>
      </c>
      <c r="F230" s="124" t="s">
        <v>857</v>
      </c>
      <c r="G230" s="125" t="s">
        <v>163</v>
      </c>
      <c r="H230" s="126">
        <v>6</v>
      </c>
      <c r="I230" s="1">
        <v>0</v>
      </c>
      <c r="J230" s="128">
        <f t="shared" si="40"/>
        <v>0</v>
      </c>
      <c r="K230" s="124" t="s">
        <v>1</v>
      </c>
      <c r="L230" s="16"/>
      <c r="M230" s="129" t="s">
        <v>1</v>
      </c>
      <c r="N230" s="130" t="s">
        <v>38</v>
      </c>
      <c r="O230" s="131">
        <v>0</v>
      </c>
      <c r="P230" s="131">
        <f t="shared" si="41"/>
        <v>0</v>
      </c>
      <c r="Q230" s="131">
        <v>0</v>
      </c>
      <c r="R230" s="131">
        <f t="shared" si="42"/>
        <v>0</v>
      </c>
      <c r="S230" s="131">
        <v>0</v>
      </c>
      <c r="T230" s="132">
        <f t="shared" si="43"/>
        <v>0</v>
      </c>
      <c r="AR230" s="88" t="s">
        <v>199</v>
      </c>
      <c r="AT230" s="88" t="s">
        <v>132</v>
      </c>
      <c r="AU230" s="88" t="s">
        <v>82</v>
      </c>
      <c r="AY230" s="5" t="s">
        <v>130</v>
      </c>
      <c r="BE230" s="133">
        <f t="shared" si="44"/>
        <v>0</v>
      </c>
      <c r="BF230" s="133">
        <f t="shared" si="45"/>
        <v>0</v>
      </c>
      <c r="BG230" s="133">
        <f t="shared" si="46"/>
        <v>0</v>
      </c>
      <c r="BH230" s="133">
        <f t="shared" si="47"/>
        <v>0</v>
      </c>
      <c r="BI230" s="133">
        <f t="shared" si="48"/>
        <v>0</v>
      </c>
      <c r="BJ230" s="5" t="s">
        <v>80</v>
      </c>
      <c r="BK230" s="133">
        <f t="shared" si="49"/>
        <v>0</v>
      </c>
      <c r="BL230" s="5" t="s">
        <v>199</v>
      </c>
      <c r="BM230" s="88" t="s">
        <v>858</v>
      </c>
    </row>
    <row r="231" spans="2:65" s="17" customFormat="1" ht="24.25" customHeight="1">
      <c r="B231" s="16"/>
      <c r="C231" s="122" t="s">
        <v>859</v>
      </c>
      <c r="D231" s="122" t="s">
        <v>132</v>
      </c>
      <c r="E231" s="123" t="s">
        <v>860</v>
      </c>
      <c r="F231" s="124" t="s">
        <v>861</v>
      </c>
      <c r="G231" s="125" t="s">
        <v>163</v>
      </c>
      <c r="H231" s="126">
        <v>1</v>
      </c>
      <c r="I231" s="1">
        <v>0</v>
      </c>
      <c r="J231" s="128">
        <f t="shared" si="40"/>
        <v>0</v>
      </c>
      <c r="K231" s="124" t="s">
        <v>1</v>
      </c>
      <c r="L231" s="16"/>
      <c r="M231" s="129" t="s">
        <v>1</v>
      </c>
      <c r="N231" s="130" t="s">
        <v>38</v>
      </c>
      <c r="O231" s="131">
        <v>0</v>
      </c>
      <c r="P231" s="131">
        <f t="shared" si="41"/>
        <v>0</v>
      </c>
      <c r="Q231" s="131">
        <v>0</v>
      </c>
      <c r="R231" s="131">
        <f t="shared" si="42"/>
        <v>0</v>
      </c>
      <c r="S231" s="131">
        <v>0</v>
      </c>
      <c r="T231" s="132">
        <f t="shared" si="43"/>
        <v>0</v>
      </c>
      <c r="AR231" s="88" t="s">
        <v>199</v>
      </c>
      <c r="AT231" s="88" t="s">
        <v>132</v>
      </c>
      <c r="AU231" s="88" t="s">
        <v>82</v>
      </c>
      <c r="AY231" s="5" t="s">
        <v>130</v>
      </c>
      <c r="BE231" s="133">
        <f t="shared" si="44"/>
        <v>0</v>
      </c>
      <c r="BF231" s="133">
        <f t="shared" si="45"/>
        <v>0</v>
      </c>
      <c r="BG231" s="133">
        <f t="shared" si="46"/>
        <v>0</v>
      </c>
      <c r="BH231" s="133">
        <f t="shared" si="47"/>
        <v>0</v>
      </c>
      <c r="BI231" s="133">
        <f t="shared" si="48"/>
        <v>0</v>
      </c>
      <c r="BJ231" s="5" t="s">
        <v>80</v>
      </c>
      <c r="BK231" s="133">
        <f t="shared" si="49"/>
        <v>0</v>
      </c>
      <c r="BL231" s="5" t="s">
        <v>199</v>
      </c>
      <c r="BM231" s="88" t="s">
        <v>862</v>
      </c>
    </row>
    <row r="232" spans="2:65" s="17" customFormat="1" ht="16.5" customHeight="1">
      <c r="B232" s="16"/>
      <c r="C232" s="122" t="s">
        <v>863</v>
      </c>
      <c r="D232" s="122" t="s">
        <v>132</v>
      </c>
      <c r="E232" s="123" t="s">
        <v>864</v>
      </c>
      <c r="F232" s="124" t="s">
        <v>865</v>
      </c>
      <c r="G232" s="125" t="s">
        <v>163</v>
      </c>
      <c r="H232" s="126">
        <v>6</v>
      </c>
      <c r="I232" s="1">
        <v>0</v>
      </c>
      <c r="J232" s="128">
        <f t="shared" si="40"/>
        <v>0</v>
      </c>
      <c r="K232" s="124" t="s">
        <v>1</v>
      </c>
      <c r="L232" s="16"/>
      <c r="M232" s="129" t="s">
        <v>1</v>
      </c>
      <c r="N232" s="130" t="s">
        <v>38</v>
      </c>
      <c r="O232" s="131">
        <v>0</v>
      </c>
      <c r="P232" s="131">
        <f t="shared" si="41"/>
        <v>0</v>
      </c>
      <c r="Q232" s="131">
        <v>0</v>
      </c>
      <c r="R232" s="131">
        <f t="shared" si="42"/>
        <v>0</v>
      </c>
      <c r="S232" s="131">
        <v>0</v>
      </c>
      <c r="T232" s="132">
        <f t="shared" si="43"/>
        <v>0</v>
      </c>
      <c r="AR232" s="88" t="s">
        <v>199</v>
      </c>
      <c r="AT232" s="88" t="s">
        <v>132</v>
      </c>
      <c r="AU232" s="88" t="s">
        <v>82</v>
      </c>
      <c r="AY232" s="5" t="s">
        <v>130</v>
      </c>
      <c r="BE232" s="133">
        <f t="shared" si="44"/>
        <v>0</v>
      </c>
      <c r="BF232" s="133">
        <f t="shared" si="45"/>
        <v>0</v>
      </c>
      <c r="BG232" s="133">
        <f t="shared" si="46"/>
        <v>0</v>
      </c>
      <c r="BH232" s="133">
        <f t="shared" si="47"/>
        <v>0</v>
      </c>
      <c r="BI232" s="133">
        <f t="shared" si="48"/>
        <v>0</v>
      </c>
      <c r="BJ232" s="5" t="s">
        <v>80</v>
      </c>
      <c r="BK232" s="133">
        <f t="shared" si="49"/>
        <v>0</v>
      </c>
      <c r="BL232" s="5" t="s">
        <v>199</v>
      </c>
      <c r="BM232" s="88" t="s">
        <v>866</v>
      </c>
    </row>
    <row r="233" spans="2:65" s="17" customFormat="1" ht="16.5" customHeight="1">
      <c r="B233" s="16"/>
      <c r="C233" s="122" t="s">
        <v>867</v>
      </c>
      <c r="D233" s="122" t="s">
        <v>132</v>
      </c>
      <c r="E233" s="123" t="s">
        <v>868</v>
      </c>
      <c r="F233" s="124" t="s">
        <v>869</v>
      </c>
      <c r="G233" s="125" t="s">
        <v>163</v>
      </c>
      <c r="H233" s="126">
        <v>4</v>
      </c>
      <c r="I233" s="1">
        <v>0</v>
      </c>
      <c r="J233" s="128">
        <f t="shared" si="40"/>
        <v>0</v>
      </c>
      <c r="K233" s="124" t="s">
        <v>1</v>
      </c>
      <c r="L233" s="16"/>
      <c r="M233" s="129" t="s">
        <v>1</v>
      </c>
      <c r="N233" s="130" t="s">
        <v>38</v>
      </c>
      <c r="O233" s="131">
        <v>0</v>
      </c>
      <c r="P233" s="131">
        <f t="shared" si="41"/>
        <v>0</v>
      </c>
      <c r="Q233" s="131">
        <v>0</v>
      </c>
      <c r="R233" s="131">
        <f t="shared" si="42"/>
        <v>0</v>
      </c>
      <c r="S233" s="131">
        <v>0</v>
      </c>
      <c r="T233" s="132">
        <f t="shared" si="43"/>
        <v>0</v>
      </c>
      <c r="AR233" s="88" t="s">
        <v>199</v>
      </c>
      <c r="AT233" s="88" t="s">
        <v>132</v>
      </c>
      <c r="AU233" s="88" t="s">
        <v>82</v>
      </c>
      <c r="AY233" s="5" t="s">
        <v>130</v>
      </c>
      <c r="BE233" s="133">
        <f t="shared" si="44"/>
        <v>0</v>
      </c>
      <c r="BF233" s="133">
        <f t="shared" si="45"/>
        <v>0</v>
      </c>
      <c r="BG233" s="133">
        <f t="shared" si="46"/>
        <v>0</v>
      </c>
      <c r="BH233" s="133">
        <f t="shared" si="47"/>
        <v>0</v>
      </c>
      <c r="BI233" s="133">
        <f t="shared" si="48"/>
        <v>0</v>
      </c>
      <c r="BJ233" s="5" t="s">
        <v>80</v>
      </c>
      <c r="BK233" s="133">
        <f t="shared" si="49"/>
        <v>0</v>
      </c>
      <c r="BL233" s="5" t="s">
        <v>199</v>
      </c>
      <c r="BM233" s="88" t="s">
        <v>870</v>
      </c>
    </row>
    <row r="234" spans="2:65" s="17" customFormat="1" ht="16.5" customHeight="1">
      <c r="B234" s="16"/>
      <c r="C234" s="122" t="s">
        <v>871</v>
      </c>
      <c r="D234" s="122" t="s">
        <v>132</v>
      </c>
      <c r="E234" s="123" t="s">
        <v>872</v>
      </c>
      <c r="F234" s="124" t="s">
        <v>873</v>
      </c>
      <c r="G234" s="125" t="s">
        <v>163</v>
      </c>
      <c r="H234" s="126">
        <v>2</v>
      </c>
      <c r="I234" s="1">
        <v>0</v>
      </c>
      <c r="J234" s="128">
        <f t="shared" si="40"/>
        <v>0</v>
      </c>
      <c r="K234" s="124" t="s">
        <v>1</v>
      </c>
      <c r="L234" s="16"/>
      <c r="M234" s="129" t="s">
        <v>1</v>
      </c>
      <c r="N234" s="130" t="s">
        <v>38</v>
      </c>
      <c r="O234" s="131">
        <v>0</v>
      </c>
      <c r="P234" s="131">
        <f t="shared" si="41"/>
        <v>0</v>
      </c>
      <c r="Q234" s="131">
        <v>0</v>
      </c>
      <c r="R234" s="131">
        <f t="shared" si="42"/>
        <v>0</v>
      </c>
      <c r="S234" s="131">
        <v>0</v>
      </c>
      <c r="T234" s="132">
        <f t="shared" si="43"/>
        <v>0</v>
      </c>
      <c r="AR234" s="88" t="s">
        <v>199</v>
      </c>
      <c r="AT234" s="88" t="s">
        <v>132</v>
      </c>
      <c r="AU234" s="88" t="s">
        <v>82</v>
      </c>
      <c r="AY234" s="5" t="s">
        <v>130</v>
      </c>
      <c r="BE234" s="133">
        <f t="shared" si="44"/>
        <v>0</v>
      </c>
      <c r="BF234" s="133">
        <f t="shared" si="45"/>
        <v>0</v>
      </c>
      <c r="BG234" s="133">
        <f t="shared" si="46"/>
        <v>0</v>
      </c>
      <c r="BH234" s="133">
        <f t="shared" si="47"/>
        <v>0</v>
      </c>
      <c r="BI234" s="133">
        <f t="shared" si="48"/>
        <v>0</v>
      </c>
      <c r="BJ234" s="5" t="s">
        <v>80</v>
      </c>
      <c r="BK234" s="133">
        <f t="shared" si="49"/>
        <v>0</v>
      </c>
      <c r="BL234" s="5" t="s">
        <v>199</v>
      </c>
      <c r="BM234" s="88" t="s">
        <v>874</v>
      </c>
    </row>
    <row r="235" spans="2:65" s="17" customFormat="1" ht="16.5" customHeight="1">
      <c r="B235" s="16"/>
      <c r="C235" s="122" t="s">
        <v>875</v>
      </c>
      <c r="D235" s="122" t="s">
        <v>132</v>
      </c>
      <c r="E235" s="123" t="s">
        <v>876</v>
      </c>
      <c r="F235" s="124" t="s">
        <v>877</v>
      </c>
      <c r="G235" s="125" t="s">
        <v>163</v>
      </c>
      <c r="H235" s="126">
        <v>77</v>
      </c>
      <c r="I235" s="1">
        <v>0</v>
      </c>
      <c r="J235" s="128">
        <f t="shared" si="40"/>
        <v>0</v>
      </c>
      <c r="K235" s="124" t="s">
        <v>1</v>
      </c>
      <c r="L235" s="16"/>
      <c r="M235" s="129" t="s">
        <v>1</v>
      </c>
      <c r="N235" s="130" t="s">
        <v>38</v>
      </c>
      <c r="O235" s="131">
        <v>0</v>
      </c>
      <c r="P235" s="131">
        <f t="shared" si="41"/>
        <v>0</v>
      </c>
      <c r="Q235" s="131">
        <v>0</v>
      </c>
      <c r="R235" s="131">
        <f t="shared" si="42"/>
        <v>0</v>
      </c>
      <c r="S235" s="131">
        <v>0</v>
      </c>
      <c r="T235" s="132">
        <f t="shared" si="43"/>
        <v>0</v>
      </c>
      <c r="AR235" s="88" t="s">
        <v>199</v>
      </c>
      <c r="AT235" s="88" t="s">
        <v>132</v>
      </c>
      <c r="AU235" s="88" t="s">
        <v>82</v>
      </c>
      <c r="AY235" s="5" t="s">
        <v>130</v>
      </c>
      <c r="BE235" s="133">
        <f t="shared" si="44"/>
        <v>0</v>
      </c>
      <c r="BF235" s="133">
        <f t="shared" si="45"/>
        <v>0</v>
      </c>
      <c r="BG235" s="133">
        <f t="shared" si="46"/>
        <v>0</v>
      </c>
      <c r="BH235" s="133">
        <f t="shared" si="47"/>
        <v>0</v>
      </c>
      <c r="BI235" s="133">
        <f t="shared" si="48"/>
        <v>0</v>
      </c>
      <c r="BJ235" s="5" t="s">
        <v>80</v>
      </c>
      <c r="BK235" s="133">
        <f t="shared" si="49"/>
        <v>0</v>
      </c>
      <c r="BL235" s="5" t="s">
        <v>199</v>
      </c>
      <c r="BM235" s="88" t="s">
        <v>878</v>
      </c>
    </row>
    <row r="236" spans="2:65" s="17" customFormat="1" ht="16.5" customHeight="1">
      <c r="B236" s="16"/>
      <c r="C236" s="122" t="s">
        <v>879</v>
      </c>
      <c r="D236" s="122" t="s">
        <v>132</v>
      </c>
      <c r="E236" s="123" t="s">
        <v>880</v>
      </c>
      <c r="F236" s="124" t="s">
        <v>881</v>
      </c>
      <c r="G236" s="125" t="s">
        <v>163</v>
      </c>
      <c r="H236" s="126">
        <v>1</v>
      </c>
      <c r="I236" s="1">
        <v>0</v>
      </c>
      <c r="J236" s="128">
        <f t="shared" si="40"/>
        <v>0</v>
      </c>
      <c r="K236" s="124" t="s">
        <v>1</v>
      </c>
      <c r="L236" s="16"/>
      <c r="M236" s="129" t="s">
        <v>1</v>
      </c>
      <c r="N236" s="130" t="s">
        <v>38</v>
      </c>
      <c r="O236" s="131">
        <v>0</v>
      </c>
      <c r="P236" s="131">
        <f t="shared" si="41"/>
        <v>0</v>
      </c>
      <c r="Q236" s="131">
        <v>0</v>
      </c>
      <c r="R236" s="131">
        <f t="shared" si="42"/>
        <v>0</v>
      </c>
      <c r="S236" s="131">
        <v>0</v>
      </c>
      <c r="T236" s="132">
        <f t="shared" si="43"/>
        <v>0</v>
      </c>
      <c r="AR236" s="88" t="s">
        <v>199</v>
      </c>
      <c r="AT236" s="88" t="s">
        <v>132</v>
      </c>
      <c r="AU236" s="88" t="s">
        <v>82</v>
      </c>
      <c r="AY236" s="5" t="s">
        <v>130</v>
      </c>
      <c r="BE236" s="133">
        <f t="shared" si="44"/>
        <v>0</v>
      </c>
      <c r="BF236" s="133">
        <f t="shared" si="45"/>
        <v>0</v>
      </c>
      <c r="BG236" s="133">
        <f t="shared" si="46"/>
        <v>0</v>
      </c>
      <c r="BH236" s="133">
        <f t="shared" si="47"/>
        <v>0</v>
      </c>
      <c r="BI236" s="133">
        <f t="shared" si="48"/>
        <v>0</v>
      </c>
      <c r="BJ236" s="5" t="s">
        <v>80</v>
      </c>
      <c r="BK236" s="133">
        <f t="shared" si="49"/>
        <v>0</v>
      </c>
      <c r="BL236" s="5" t="s">
        <v>199</v>
      </c>
      <c r="BM236" s="88" t="s">
        <v>882</v>
      </c>
    </row>
    <row r="237" spans="2:65" s="17" customFormat="1" ht="24.25" customHeight="1">
      <c r="B237" s="16"/>
      <c r="C237" s="122" t="s">
        <v>883</v>
      </c>
      <c r="D237" s="122" t="s">
        <v>132</v>
      </c>
      <c r="E237" s="123" t="s">
        <v>884</v>
      </c>
      <c r="F237" s="124" t="s">
        <v>853</v>
      </c>
      <c r="G237" s="125" t="s">
        <v>163</v>
      </c>
      <c r="H237" s="126">
        <v>3</v>
      </c>
      <c r="I237" s="1">
        <v>0</v>
      </c>
      <c r="J237" s="128">
        <f t="shared" si="40"/>
        <v>0</v>
      </c>
      <c r="K237" s="124" t="s">
        <v>1</v>
      </c>
      <c r="L237" s="16"/>
      <c r="M237" s="129" t="s">
        <v>1</v>
      </c>
      <c r="N237" s="130" t="s">
        <v>38</v>
      </c>
      <c r="O237" s="131">
        <v>0</v>
      </c>
      <c r="P237" s="131">
        <f t="shared" si="41"/>
        <v>0</v>
      </c>
      <c r="Q237" s="131">
        <v>0</v>
      </c>
      <c r="R237" s="131">
        <f t="shared" si="42"/>
        <v>0</v>
      </c>
      <c r="S237" s="131">
        <v>0</v>
      </c>
      <c r="T237" s="132">
        <f t="shared" si="43"/>
        <v>0</v>
      </c>
      <c r="AR237" s="88" t="s">
        <v>199</v>
      </c>
      <c r="AT237" s="88" t="s">
        <v>132</v>
      </c>
      <c r="AU237" s="88" t="s">
        <v>82</v>
      </c>
      <c r="AY237" s="5" t="s">
        <v>130</v>
      </c>
      <c r="BE237" s="133">
        <f t="shared" si="44"/>
        <v>0</v>
      </c>
      <c r="BF237" s="133">
        <f t="shared" si="45"/>
        <v>0</v>
      </c>
      <c r="BG237" s="133">
        <f t="shared" si="46"/>
        <v>0</v>
      </c>
      <c r="BH237" s="133">
        <f t="shared" si="47"/>
        <v>0</v>
      </c>
      <c r="BI237" s="133">
        <f t="shared" si="48"/>
        <v>0</v>
      </c>
      <c r="BJ237" s="5" t="s">
        <v>80</v>
      </c>
      <c r="BK237" s="133">
        <f t="shared" si="49"/>
        <v>0</v>
      </c>
      <c r="BL237" s="5" t="s">
        <v>199</v>
      </c>
      <c r="BM237" s="88" t="s">
        <v>885</v>
      </c>
    </row>
    <row r="238" spans="2:65" s="17" customFormat="1" ht="16.5" customHeight="1">
      <c r="B238" s="16"/>
      <c r="C238" s="122" t="s">
        <v>886</v>
      </c>
      <c r="D238" s="122" t="s">
        <v>132</v>
      </c>
      <c r="E238" s="123" t="s">
        <v>887</v>
      </c>
      <c r="F238" s="124" t="s">
        <v>888</v>
      </c>
      <c r="G238" s="125" t="s">
        <v>163</v>
      </c>
      <c r="H238" s="126">
        <v>1</v>
      </c>
      <c r="I238" s="1">
        <v>0</v>
      </c>
      <c r="J238" s="128">
        <f t="shared" si="40"/>
        <v>0</v>
      </c>
      <c r="K238" s="124" t="s">
        <v>1</v>
      </c>
      <c r="L238" s="16"/>
      <c r="M238" s="129" t="s">
        <v>1</v>
      </c>
      <c r="N238" s="130" t="s">
        <v>38</v>
      </c>
      <c r="O238" s="131">
        <v>0</v>
      </c>
      <c r="P238" s="131">
        <f t="shared" si="41"/>
        <v>0</v>
      </c>
      <c r="Q238" s="131">
        <v>0</v>
      </c>
      <c r="R238" s="131">
        <f t="shared" si="42"/>
        <v>0</v>
      </c>
      <c r="S238" s="131">
        <v>0</v>
      </c>
      <c r="T238" s="132">
        <f t="shared" si="43"/>
        <v>0</v>
      </c>
      <c r="AR238" s="88" t="s">
        <v>199</v>
      </c>
      <c r="AT238" s="88" t="s">
        <v>132</v>
      </c>
      <c r="AU238" s="88" t="s">
        <v>82</v>
      </c>
      <c r="AY238" s="5" t="s">
        <v>130</v>
      </c>
      <c r="BE238" s="133">
        <f t="shared" si="44"/>
        <v>0</v>
      </c>
      <c r="BF238" s="133">
        <f t="shared" si="45"/>
        <v>0</v>
      </c>
      <c r="BG238" s="133">
        <f t="shared" si="46"/>
        <v>0</v>
      </c>
      <c r="BH238" s="133">
        <f t="shared" si="47"/>
        <v>0</v>
      </c>
      <c r="BI238" s="133">
        <f t="shared" si="48"/>
        <v>0</v>
      </c>
      <c r="BJ238" s="5" t="s">
        <v>80</v>
      </c>
      <c r="BK238" s="133">
        <f t="shared" si="49"/>
        <v>0</v>
      </c>
      <c r="BL238" s="5" t="s">
        <v>199</v>
      </c>
      <c r="BM238" s="88" t="s">
        <v>889</v>
      </c>
    </row>
    <row r="239" spans="2:65" s="17" customFormat="1" ht="16.5" customHeight="1">
      <c r="B239" s="16"/>
      <c r="C239" s="122" t="s">
        <v>890</v>
      </c>
      <c r="D239" s="122" t="s">
        <v>132</v>
      </c>
      <c r="E239" s="123" t="s">
        <v>891</v>
      </c>
      <c r="F239" s="124" t="s">
        <v>892</v>
      </c>
      <c r="G239" s="125" t="s">
        <v>163</v>
      </c>
      <c r="H239" s="126">
        <v>1</v>
      </c>
      <c r="I239" s="1">
        <v>0</v>
      </c>
      <c r="J239" s="128">
        <f t="shared" si="40"/>
        <v>0</v>
      </c>
      <c r="K239" s="124" t="s">
        <v>1</v>
      </c>
      <c r="L239" s="16"/>
      <c r="M239" s="129" t="s">
        <v>1</v>
      </c>
      <c r="N239" s="130" t="s">
        <v>38</v>
      </c>
      <c r="O239" s="131">
        <v>0</v>
      </c>
      <c r="P239" s="131">
        <f t="shared" si="41"/>
        <v>0</v>
      </c>
      <c r="Q239" s="131">
        <v>0</v>
      </c>
      <c r="R239" s="131">
        <f t="shared" si="42"/>
        <v>0</v>
      </c>
      <c r="S239" s="131">
        <v>0</v>
      </c>
      <c r="T239" s="132">
        <f t="shared" si="43"/>
        <v>0</v>
      </c>
      <c r="AR239" s="88" t="s">
        <v>199</v>
      </c>
      <c r="AT239" s="88" t="s">
        <v>132</v>
      </c>
      <c r="AU239" s="88" t="s">
        <v>82</v>
      </c>
      <c r="AY239" s="5" t="s">
        <v>130</v>
      </c>
      <c r="BE239" s="133">
        <f t="shared" si="44"/>
        <v>0</v>
      </c>
      <c r="BF239" s="133">
        <f t="shared" si="45"/>
        <v>0</v>
      </c>
      <c r="BG239" s="133">
        <f t="shared" si="46"/>
        <v>0</v>
      </c>
      <c r="BH239" s="133">
        <f t="shared" si="47"/>
        <v>0</v>
      </c>
      <c r="BI239" s="133">
        <f t="shared" si="48"/>
        <v>0</v>
      </c>
      <c r="BJ239" s="5" t="s">
        <v>80</v>
      </c>
      <c r="BK239" s="133">
        <f t="shared" si="49"/>
        <v>0</v>
      </c>
      <c r="BL239" s="5" t="s">
        <v>199</v>
      </c>
      <c r="BM239" s="88" t="s">
        <v>893</v>
      </c>
    </row>
    <row r="240" spans="2:65" s="17" customFormat="1" ht="16.5" customHeight="1">
      <c r="B240" s="16"/>
      <c r="C240" s="122" t="s">
        <v>894</v>
      </c>
      <c r="D240" s="122" t="s">
        <v>132</v>
      </c>
      <c r="E240" s="123" t="s">
        <v>895</v>
      </c>
      <c r="F240" s="124" t="s">
        <v>896</v>
      </c>
      <c r="G240" s="125" t="s">
        <v>163</v>
      </c>
      <c r="H240" s="126">
        <v>1</v>
      </c>
      <c r="I240" s="1">
        <v>0</v>
      </c>
      <c r="J240" s="128">
        <f t="shared" si="40"/>
        <v>0</v>
      </c>
      <c r="K240" s="124" t="s">
        <v>1</v>
      </c>
      <c r="L240" s="16"/>
      <c r="M240" s="129" t="s">
        <v>1</v>
      </c>
      <c r="N240" s="130" t="s">
        <v>38</v>
      </c>
      <c r="O240" s="131">
        <v>0</v>
      </c>
      <c r="P240" s="131">
        <f t="shared" si="41"/>
        <v>0</v>
      </c>
      <c r="Q240" s="131">
        <v>0</v>
      </c>
      <c r="R240" s="131">
        <f t="shared" si="42"/>
        <v>0</v>
      </c>
      <c r="S240" s="131">
        <v>0</v>
      </c>
      <c r="T240" s="132">
        <f t="shared" si="43"/>
        <v>0</v>
      </c>
      <c r="AR240" s="88" t="s">
        <v>199</v>
      </c>
      <c r="AT240" s="88" t="s">
        <v>132</v>
      </c>
      <c r="AU240" s="88" t="s">
        <v>82</v>
      </c>
      <c r="AY240" s="5" t="s">
        <v>130</v>
      </c>
      <c r="BE240" s="133">
        <f t="shared" si="44"/>
        <v>0</v>
      </c>
      <c r="BF240" s="133">
        <f t="shared" si="45"/>
        <v>0</v>
      </c>
      <c r="BG240" s="133">
        <f t="shared" si="46"/>
        <v>0</v>
      </c>
      <c r="BH240" s="133">
        <f t="shared" si="47"/>
        <v>0</v>
      </c>
      <c r="BI240" s="133">
        <f t="shared" si="48"/>
        <v>0</v>
      </c>
      <c r="BJ240" s="5" t="s">
        <v>80</v>
      </c>
      <c r="BK240" s="133">
        <f t="shared" si="49"/>
        <v>0</v>
      </c>
      <c r="BL240" s="5" t="s">
        <v>199</v>
      </c>
      <c r="BM240" s="88" t="s">
        <v>897</v>
      </c>
    </row>
    <row r="241" spans="2:65" s="17" customFormat="1" ht="16.5" customHeight="1">
      <c r="B241" s="16"/>
      <c r="C241" s="122" t="s">
        <v>898</v>
      </c>
      <c r="D241" s="122" t="s">
        <v>132</v>
      </c>
      <c r="E241" s="123" t="s">
        <v>899</v>
      </c>
      <c r="F241" s="124" t="s">
        <v>900</v>
      </c>
      <c r="G241" s="125" t="s">
        <v>163</v>
      </c>
      <c r="H241" s="126">
        <v>2</v>
      </c>
      <c r="I241" s="1">
        <v>0</v>
      </c>
      <c r="J241" s="128">
        <f t="shared" si="40"/>
        <v>0</v>
      </c>
      <c r="K241" s="124" t="s">
        <v>1</v>
      </c>
      <c r="L241" s="16"/>
      <c r="M241" s="129" t="s">
        <v>1</v>
      </c>
      <c r="N241" s="130" t="s">
        <v>38</v>
      </c>
      <c r="O241" s="131">
        <v>0</v>
      </c>
      <c r="P241" s="131">
        <f t="shared" si="41"/>
        <v>0</v>
      </c>
      <c r="Q241" s="131">
        <v>0</v>
      </c>
      <c r="R241" s="131">
        <f t="shared" si="42"/>
        <v>0</v>
      </c>
      <c r="S241" s="131">
        <v>0</v>
      </c>
      <c r="T241" s="132">
        <f t="shared" si="43"/>
        <v>0</v>
      </c>
      <c r="AR241" s="88" t="s">
        <v>199</v>
      </c>
      <c r="AT241" s="88" t="s">
        <v>132</v>
      </c>
      <c r="AU241" s="88" t="s">
        <v>82</v>
      </c>
      <c r="AY241" s="5" t="s">
        <v>130</v>
      </c>
      <c r="BE241" s="133">
        <f t="shared" si="44"/>
        <v>0</v>
      </c>
      <c r="BF241" s="133">
        <f t="shared" si="45"/>
        <v>0</v>
      </c>
      <c r="BG241" s="133">
        <f t="shared" si="46"/>
        <v>0</v>
      </c>
      <c r="BH241" s="133">
        <f t="shared" si="47"/>
        <v>0</v>
      </c>
      <c r="BI241" s="133">
        <f t="shared" si="48"/>
        <v>0</v>
      </c>
      <c r="BJ241" s="5" t="s">
        <v>80</v>
      </c>
      <c r="BK241" s="133">
        <f t="shared" si="49"/>
        <v>0</v>
      </c>
      <c r="BL241" s="5" t="s">
        <v>199</v>
      </c>
      <c r="BM241" s="88" t="s">
        <v>901</v>
      </c>
    </row>
    <row r="242" spans="2:65" s="17" customFormat="1" ht="16.5" customHeight="1">
      <c r="B242" s="16"/>
      <c r="C242" s="122" t="s">
        <v>902</v>
      </c>
      <c r="D242" s="122" t="s">
        <v>132</v>
      </c>
      <c r="E242" s="123" t="s">
        <v>903</v>
      </c>
      <c r="F242" s="124" t="s">
        <v>904</v>
      </c>
      <c r="G242" s="125" t="s">
        <v>163</v>
      </c>
      <c r="H242" s="126">
        <v>3</v>
      </c>
      <c r="I242" s="1">
        <v>0</v>
      </c>
      <c r="J242" s="128">
        <f t="shared" si="40"/>
        <v>0</v>
      </c>
      <c r="K242" s="124" t="s">
        <v>1</v>
      </c>
      <c r="L242" s="16"/>
      <c r="M242" s="129" t="s">
        <v>1</v>
      </c>
      <c r="N242" s="130" t="s">
        <v>38</v>
      </c>
      <c r="O242" s="131">
        <v>0</v>
      </c>
      <c r="P242" s="131">
        <f t="shared" si="41"/>
        <v>0</v>
      </c>
      <c r="Q242" s="131">
        <v>0</v>
      </c>
      <c r="R242" s="131">
        <f t="shared" si="42"/>
        <v>0</v>
      </c>
      <c r="S242" s="131">
        <v>0</v>
      </c>
      <c r="T242" s="132">
        <f t="shared" si="43"/>
        <v>0</v>
      </c>
      <c r="AR242" s="88" t="s">
        <v>199</v>
      </c>
      <c r="AT242" s="88" t="s">
        <v>132</v>
      </c>
      <c r="AU242" s="88" t="s">
        <v>82</v>
      </c>
      <c r="AY242" s="5" t="s">
        <v>130</v>
      </c>
      <c r="BE242" s="133">
        <f t="shared" si="44"/>
        <v>0</v>
      </c>
      <c r="BF242" s="133">
        <f t="shared" si="45"/>
        <v>0</v>
      </c>
      <c r="BG242" s="133">
        <f t="shared" si="46"/>
        <v>0</v>
      </c>
      <c r="BH242" s="133">
        <f t="shared" si="47"/>
        <v>0</v>
      </c>
      <c r="BI242" s="133">
        <f t="shared" si="48"/>
        <v>0</v>
      </c>
      <c r="BJ242" s="5" t="s">
        <v>80</v>
      </c>
      <c r="BK242" s="133">
        <f t="shared" si="49"/>
        <v>0</v>
      </c>
      <c r="BL242" s="5" t="s">
        <v>199</v>
      </c>
      <c r="BM242" s="88" t="s">
        <v>905</v>
      </c>
    </row>
    <row r="243" spans="2:65" s="17" customFormat="1" ht="16.5" customHeight="1">
      <c r="B243" s="16"/>
      <c r="C243" s="122" t="s">
        <v>906</v>
      </c>
      <c r="D243" s="122" t="s">
        <v>132</v>
      </c>
      <c r="E243" s="123" t="s">
        <v>907</v>
      </c>
      <c r="F243" s="124" t="s">
        <v>908</v>
      </c>
      <c r="G243" s="125" t="s">
        <v>163</v>
      </c>
      <c r="H243" s="126">
        <v>1</v>
      </c>
      <c r="I243" s="1">
        <v>0</v>
      </c>
      <c r="J243" s="128">
        <f t="shared" si="40"/>
        <v>0</v>
      </c>
      <c r="K243" s="124" t="s">
        <v>1</v>
      </c>
      <c r="L243" s="16"/>
      <c r="M243" s="129" t="s">
        <v>1</v>
      </c>
      <c r="N243" s="130" t="s">
        <v>38</v>
      </c>
      <c r="O243" s="131">
        <v>0</v>
      </c>
      <c r="P243" s="131">
        <f t="shared" si="41"/>
        <v>0</v>
      </c>
      <c r="Q243" s="131">
        <v>0</v>
      </c>
      <c r="R243" s="131">
        <f t="shared" si="42"/>
        <v>0</v>
      </c>
      <c r="S243" s="131">
        <v>0</v>
      </c>
      <c r="T243" s="132">
        <f t="shared" si="43"/>
        <v>0</v>
      </c>
      <c r="AR243" s="88" t="s">
        <v>199</v>
      </c>
      <c r="AT243" s="88" t="s">
        <v>132</v>
      </c>
      <c r="AU243" s="88" t="s">
        <v>82</v>
      </c>
      <c r="AY243" s="5" t="s">
        <v>130</v>
      </c>
      <c r="BE243" s="133">
        <f t="shared" si="44"/>
        <v>0</v>
      </c>
      <c r="BF243" s="133">
        <f t="shared" si="45"/>
        <v>0</v>
      </c>
      <c r="BG243" s="133">
        <f t="shared" si="46"/>
        <v>0</v>
      </c>
      <c r="BH243" s="133">
        <f t="shared" si="47"/>
        <v>0</v>
      </c>
      <c r="BI243" s="133">
        <f t="shared" si="48"/>
        <v>0</v>
      </c>
      <c r="BJ243" s="5" t="s">
        <v>80</v>
      </c>
      <c r="BK243" s="133">
        <f t="shared" si="49"/>
        <v>0</v>
      </c>
      <c r="BL243" s="5" t="s">
        <v>199</v>
      </c>
      <c r="BM243" s="88" t="s">
        <v>909</v>
      </c>
    </row>
    <row r="244" spans="2:65" s="17" customFormat="1" ht="16.5" customHeight="1">
      <c r="B244" s="16"/>
      <c r="C244" s="122" t="s">
        <v>910</v>
      </c>
      <c r="D244" s="122" t="s">
        <v>132</v>
      </c>
      <c r="E244" s="123" t="s">
        <v>911</v>
      </c>
      <c r="F244" s="124" t="s">
        <v>912</v>
      </c>
      <c r="G244" s="125" t="s">
        <v>163</v>
      </c>
      <c r="H244" s="126">
        <v>15</v>
      </c>
      <c r="I244" s="1">
        <v>0</v>
      </c>
      <c r="J244" s="128">
        <f t="shared" si="40"/>
        <v>0</v>
      </c>
      <c r="K244" s="124" t="s">
        <v>1</v>
      </c>
      <c r="L244" s="16"/>
      <c r="M244" s="129" t="s">
        <v>1</v>
      </c>
      <c r="N244" s="130" t="s">
        <v>38</v>
      </c>
      <c r="O244" s="131">
        <v>0</v>
      </c>
      <c r="P244" s="131">
        <f t="shared" si="41"/>
        <v>0</v>
      </c>
      <c r="Q244" s="131">
        <v>0</v>
      </c>
      <c r="R244" s="131">
        <f t="shared" si="42"/>
        <v>0</v>
      </c>
      <c r="S244" s="131">
        <v>0</v>
      </c>
      <c r="T244" s="132">
        <f t="shared" si="43"/>
        <v>0</v>
      </c>
      <c r="AR244" s="88" t="s">
        <v>199</v>
      </c>
      <c r="AT244" s="88" t="s">
        <v>132</v>
      </c>
      <c r="AU244" s="88" t="s">
        <v>82</v>
      </c>
      <c r="AY244" s="5" t="s">
        <v>130</v>
      </c>
      <c r="BE244" s="133">
        <f t="shared" si="44"/>
        <v>0</v>
      </c>
      <c r="BF244" s="133">
        <f t="shared" si="45"/>
        <v>0</v>
      </c>
      <c r="BG244" s="133">
        <f t="shared" si="46"/>
        <v>0</v>
      </c>
      <c r="BH244" s="133">
        <f t="shared" si="47"/>
        <v>0</v>
      </c>
      <c r="BI244" s="133">
        <f t="shared" si="48"/>
        <v>0</v>
      </c>
      <c r="BJ244" s="5" t="s">
        <v>80</v>
      </c>
      <c r="BK244" s="133">
        <f t="shared" si="49"/>
        <v>0</v>
      </c>
      <c r="BL244" s="5" t="s">
        <v>199</v>
      </c>
      <c r="BM244" s="88" t="s">
        <v>913</v>
      </c>
    </row>
    <row r="245" spans="2:65" s="17" customFormat="1" ht="16.5" customHeight="1">
      <c r="B245" s="16"/>
      <c r="C245" s="122" t="s">
        <v>914</v>
      </c>
      <c r="D245" s="122" t="s">
        <v>132</v>
      </c>
      <c r="E245" s="123" t="s">
        <v>915</v>
      </c>
      <c r="F245" s="124" t="s">
        <v>916</v>
      </c>
      <c r="G245" s="125" t="s">
        <v>163</v>
      </c>
      <c r="H245" s="126">
        <v>1</v>
      </c>
      <c r="I245" s="1">
        <v>0</v>
      </c>
      <c r="J245" s="128">
        <f t="shared" si="40"/>
        <v>0</v>
      </c>
      <c r="K245" s="124" t="s">
        <v>1</v>
      </c>
      <c r="L245" s="16"/>
      <c r="M245" s="129" t="s">
        <v>1</v>
      </c>
      <c r="N245" s="130" t="s">
        <v>38</v>
      </c>
      <c r="O245" s="131">
        <v>0</v>
      </c>
      <c r="P245" s="131">
        <f t="shared" si="41"/>
        <v>0</v>
      </c>
      <c r="Q245" s="131">
        <v>0</v>
      </c>
      <c r="R245" s="131">
        <f t="shared" si="42"/>
        <v>0</v>
      </c>
      <c r="S245" s="131">
        <v>0</v>
      </c>
      <c r="T245" s="132">
        <f t="shared" si="43"/>
        <v>0</v>
      </c>
      <c r="AR245" s="88" t="s">
        <v>199</v>
      </c>
      <c r="AT245" s="88" t="s">
        <v>132</v>
      </c>
      <c r="AU245" s="88" t="s">
        <v>82</v>
      </c>
      <c r="AY245" s="5" t="s">
        <v>130</v>
      </c>
      <c r="BE245" s="133">
        <f t="shared" si="44"/>
        <v>0</v>
      </c>
      <c r="BF245" s="133">
        <f t="shared" si="45"/>
        <v>0</v>
      </c>
      <c r="BG245" s="133">
        <f t="shared" si="46"/>
        <v>0</v>
      </c>
      <c r="BH245" s="133">
        <f t="shared" si="47"/>
        <v>0</v>
      </c>
      <c r="BI245" s="133">
        <f t="shared" si="48"/>
        <v>0</v>
      </c>
      <c r="BJ245" s="5" t="s">
        <v>80</v>
      </c>
      <c r="BK245" s="133">
        <f t="shared" si="49"/>
        <v>0</v>
      </c>
      <c r="BL245" s="5" t="s">
        <v>199</v>
      </c>
      <c r="BM245" s="88" t="s">
        <v>917</v>
      </c>
    </row>
    <row r="246" spans="2:65" s="17" customFormat="1" ht="16.5" customHeight="1">
      <c r="B246" s="16"/>
      <c r="C246" s="122" t="s">
        <v>918</v>
      </c>
      <c r="D246" s="122" t="s">
        <v>132</v>
      </c>
      <c r="E246" s="123" t="s">
        <v>919</v>
      </c>
      <c r="F246" s="124" t="s">
        <v>920</v>
      </c>
      <c r="G246" s="125" t="s">
        <v>163</v>
      </c>
      <c r="H246" s="126">
        <v>1</v>
      </c>
      <c r="I246" s="1">
        <v>0</v>
      </c>
      <c r="J246" s="128">
        <f t="shared" si="40"/>
        <v>0</v>
      </c>
      <c r="K246" s="124" t="s">
        <v>1</v>
      </c>
      <c r="L246" s="16"/>
      <c r="M246" s="129" t="s">
        <v>1</v>
      </c>
      <c r="N246" s="130" t="s">
        <v>38</v>
      </c>
      <c r="O246" s="131">
        <v>0</v>
      </c>
      <c r="P246" s="131">
        <f t="shared" si="41"/>
        <v>0</v>
      </c>
      <c r="Q246" s="131">
        <v>0</v>
      </c>
      <c r="R246" s="131">
        <f t="shared" si="42"/>
        <v>0</v>
      </c>
      <c r="S246" s="131">
        <v>0</v>
      </c>
      <c r="T246" s="132">
        <f t="shared" si="43"/>
        <v>0</v>
      </c>
      <c r="AR246" s="88" t="s">
        <v>199</v>
      </c>
      <c r="AT246" s="88" t="s">
        <v>132</v>
      </c>
      <c r="AU246" s="88" t="s">
        <v>82</v>
      </c>
      <c r="AY246" s="5" t="s">
        <v>130</v>
      </c>
      <c r="BE246" s="133">
        <f t="shared" si="44"/>
        <v>0</v>
      </c>
      <c r="BF246" s="133">
        <f t="shared" si="45"/>
        <v>0</v>
      </c>
      <c r="BG246" s="133">
        <f t="shared" si="46"/>
        <v>0</v>
      </c>
      <c r="BH246" s="133">
        <f t="shared" si="47"/>
        <v>0</v>
      </c>
      <c r="BI246" s="133">
        <f t="shared" si="48"/>
        <v>0</v>
      </c>
      <c r="BJ246" s="5" t="s">
        <v>80</v>
      </c>
      <c r="BK246" s="133">
        <f t="shared" si="49"/>
        <v>0</v>
      </c>
      <c r="BL246" s="5" t="s">
        <v>199</v>
      </c>
      <c r="BM246" s="88" t="s">
        <v>921</v>
      </c>
    </row>
    <row r="247" spans="2:65" s="17" customFormat="1" ht="16.5" customHeight="1">
      <c r="B247" s="16"/>
      <c r="C247" s="122" t="s">
        <v>922</v>
      </c>
      <c r="D247" s="122" t="s">
        <v>132</v>
      </c>
      <c r="E247" s="123" t="s">
        <v>923</v>
      </c>
      <c r="F247" s="124" t="s">
        <v>924</v>
      </c>
      <c r="G247" s="125" t="s">
        <v>163</v>
      </c>
      <c r="H247" s="126">
        <v>1</v>
      </c>
      <c r="I247" s="1">
        <v>0</v>
      </c>
      <c r="J247" s="128">
        <f t="shared" si="40"/>
        <v>0</v>
      </c>
      <c r="K247" s="124" t="s">
        <v>1</v>
      </c>
      <c r="L247" s="16"/>
      <c r="M247" s="129" t="s">
        <v>1</v>
      </c>
      <c r="N247" s="130" t="s">
        <v>38</v>
      </c>
      <c r="O247" s="131">
        <v>0</v>
      </c>
      <c r="P247" s="131">
        <f t="shared" si="41"/>
        <v>0</v>
      </c>
      <c r="Q247" s="131">
        <v>0</v>
      </c>
      <c r="R247" s="131">
        <f t="shared" si="42"/>
        <v>0</v>
      </c>
      <c r="S247" s="131">
        <v>0</v>
      </c>
      <c r="T247" s="132">
        <f t="shared" si="43"/>
        <v>0</v>
      </c>
      <c r="AR247" s="88" t="s">
        <v>199</v>
      </c>
      <c r="AT247" s="88" t="s">
        <v>132</v>
      </c>
      <c r="AU247" s="88" t="s">
        <v>82</v>
      </c>
      <c r="AY247" s="5" t="s">
        <v>130</v>
      </c>
      <c r="BE247" s="133">
        <f t="shared" si="44"/>
        <v>0</v>
      </c>
      <c r="BF247" s="133">
        <f t="shared" si="45"/>
        <v>0</v>
      </c>
      <c r="BG247" s="133">
        <f t="shared" si="46"/>
        <v>0</v>
      </c>
      <c r="BH247" s="133">
        <f t="shared" si="47"/>
        <v>0</v>
      </c>
      <c r="BI247" s="133">
        <f t="shared" si="48"/>
        <v>0</v>
      </c>
      <c r="BJ247" s="5" t="s">
        <v>80</v>
      </c>
      <c r="BK247" s="133">
        <f t="shared" si="49"/>
        <v>0</v>
      </c>
      <c r="BL247" s="5" t="s">
        <v>199</v>
      </c>
      <c r="BM247" s="88" t="s">
        <v>925</v>
      </c>
    </row>
    <row r="248" spans="2:65" s="17" customFormat="1" ht="16.5" customHeight="1">
      <c r="B248" s="16"/>
      <c r="C248" s="122" t="s">
        <v>926</v>
      </c>
      <c r="D248" s="122" t="s">
        <v>132</v>
      </c>
      <c r="E248" s="123" t="s">
        <v>927</v>
      </c>
      <c r="F248" s="124" t="s">
        <v>928</v>
      </c>
      <c r="G248" s="125" t="s">
        <v>163</v>
      </c>
      <c r="H248" s="126">
        <v>2</v>
      </c>
      <c r="I248" s="1">
        <v>0</v>
      </c>
      <c r="J248" s="128">
        <f t="shared" si="40"/>
        <v>0</v>
      </c>
      <c r="K248" s="124" t="s">
        <v>1</v>
      </c>
      <c r="L248" s="16"/>
      <c r="M248" s="129" t="s">
        <v>1</v>
      </c>
      <c r="N248" s="130" t="s">
        <v>38</v>
      </c>
      <c r="O248" s="131">
        <v>0</v>
      </c>
      <c r="P248" s="131">
        <f t="shared" si="41"/>
        <v>0</v>
      </c>
      <c r="Q248" s="131">
        <v>0</v>
      </c>
      <c r="R248" s="131">
        <f t="shared" si="42"/>
        <v>0</v>
      </c>
      <c r="S248" s="131">
        <v>0</v>
      </c>
      <c r="T248" s="132">
        <f t="shared" si="43"/>
        <v>0</v>
      </c>
      <c r="AR248" s="88" t="s">
        <v>199</v>
      </c>
      <c r="AT248" s="88" t="s">
        <v>132</v>
      </c>
      <c r="AU248" s="88" t="s">
        <v>82</v>
      </c>
      <c r="AY248" s="5" t="s">
        <v>130</v>
      </c>
      <c r="BE248" s="133">
        <f t="shared" si="44"/>
        <v>0</v>
      </c>
      <c r="BF248" s="133">
        <f t="shared" si="45"/>
        <v>0</v>
      </c>
      <c r="BG248" s="133">
        <f t="shared" si="46"/>
        <v>0</v>
      </c>
      <c r="BH248" s="133">
        <f t="shared" si="47"/>
        <v>0</v>
      </c>
      <c r="BI248" s="133">
        <f t="shared" si="48"/>
        <v>0</v>
      </c>
      <c r="BJ248" s="5" t="s">
        <v>80</v>
      </c>
      <c r="BK248" s="133">
        <f t="shared" si="49"/>
        <v>0</v>
      </c>
      <c r="BL248" s="5" t="s">
        <v>199</v>
      </c>
      <c r="BM248" s="88" t="s">
        <v>929</v>
      </c>
    </row>
    <row r="249" spans="2:65" s="17" customFormat="1" ht="21.75" customHeight="1">
      <c r="B249" s="16"/>
      <c r="C249" s="122" t="s">
        <v>930</v>
      </c>
      <c r="D249" s="122" t="s">
        <v>132</v>
      </c>
      <c r="E249" s="123" t="s">
        <v>931</v>
      </c>
      <c r="F249" s="124" t="s">
        <v>932</v>
      </c>
      <c r="G249" s="125" t="s">
        <v>163</v>
      </c>
      <c r="H249" s="126">
        <v>1</v>
      </c>
      <c r="I249" s="1">
        <v>0</v>
      </c>
      <c r="J249" s="128">
        <f t="shared" si="40"/>
        <v>0</v>
      </c>
      <c r="K249" s="124" t="s">
        <v>1</v>
      </c>
      <c r="L249" s="16"/>
      <c r="M249" s="129" t="s">
        <v>1</v>
      </c>
      <c r="N249" s="130" t="s">
        <v>38</v>
      </c>
      <c r="O249" s="131">
        <v>0</v>
      </c>
      <c r="P249" s="131">
        <f t="shared" si="41"/>
        <v>0</v>
      </c>
      <c r="Q249" s="131">
        <v>0</v>
      </c>
      <c r="R249" s="131">
        <f t="shared" si="42"/>
        <v>0</v>
      </c>
      <c r="S249" s="131">
        <v>0</v>
      </c>
      <c r="T249" s="132">
        <f t="shared" si="43"/>
        <v>0</v>
      </c>
      <c r="AR249" s="88" t="s">
        <v>199</v>
      </c>
      <c r="AT249" s="88" t="s">
        <v>132</v>
      </c>
      <c r="AU249" s="88" t="s">
        <v>82</v>
      </c>
      <c r="AY249" s="5" t="s">
        <v>130</v>
      </c>
      <c r="BE249" s="133">
        <f t="shared" si="44"/>
        <v>0</v>
      </c>
      <c r="BF249" s="133">
        <f t="shared" si="45"/>
        <v>0</v>
      </c>
      <c r="BG249" s="133">
        <f t="shared" si="46"/>
        <v>0</v>
      </c>
      <c r="BH249" s="133">
        <f t="shared" si="47"/>
        <v>0</v>
      </c>
      <c r="BI249" s="133">
        <f t="shared" si="48"/>
        <v>0</v>
      </c>
      <c r="BJ249" s="5" t="s">
        <v>80</v>
      </c>
      <c r="BK249" s="133">
        <f t="shared" si="49"/>
        <v>0</v>
      </c>
      <c r="BL249" s="5" t="s">
        <v>199</v>
      </c>
      <c r="BM249" s="88" t="s">
        <v>933</v>
      </c>
    </row>
    <row r="250" spans="2:65" s="17" customFormat="1" ht="16.5" customHeight="1">
      <c r="B250" s="16"/>
      <c r="C250" s="122" t="s">
        <v>934</v>
      </c>
      <c r="D250" s="122" t="s">
        <v>132</v>
      </c>
      <c r="E250" s="123" t="s">
        <v>935</v>
      </c>
      <c r="F250" s="124" t="s">
        <v>936</v>
      </c>
      <c r="G250" s="125" t="s">
        <v>163</v>
      </c>
      <c r="H250" s="126">
        <v>12</v>
      </c>
      <c r="I250" s="1">
        <v>0</v>
      </c>
      <c r="J250" s="128">
        <f t="shared" si="40"/>
        <v>0</v>
      </c>
      <c r="K250" s="124" t="s">
        <v>1</v>
      </c>
      <c r="L250" s="16"/>
      <c r="M250" s="129" t="s">
        <v>1</v>
      </c>
      <c r="N250" s="130" t="s">
        <v>38</v>
      </c>
      <c r="O250" s="131">
        <v>0</v>
      </c>
      <c r="P250" s="131">
        <f t="shared" si="41"/>
        <v>0</v>
      </c>
      <c r="Q250" s="131">
        <v>0</v>
      </c>
      <c r="R250" s="131">
        <f t="shared" si="42"/>
        <v>0</v>
      </c>
      <c r="S250" s="131">
        <v>0</v>
      </c>
      <c r="T250" s="132">
        <f t="shared" si="43"/>
        <v>0</v>
      </c>
      <c r="AR250" s="88" t="s">
        <v>199</v>
      </c>
      <c r="AT250" s="88" t="s">
        <v>132</v>
      </c>
      <c r="AU250" s="88" t="s">
        <v>82</v>
      </c>
      <c r="AY250" s="5" t="s">
        <v>130</v>
      </c>
      <c r="BE250" s="133">
        <f t="shared" si="44"/>
        <v>0</v>
      </c>
      <c r="BF250" s="133">
        <f t="shared" si="45"/>
        <v>0</v>
      </c>
      <c r="BG250" s="133">
        <f t="shared" si="46"/>
        <v>0</v>
      </c>
      <c r="BH250" s="133">
        <f t="shared" si="47"/>
        <v>0</v>
      </c>
      <c r="BI250" s="133">
        <f t="shared" si="48"/>
        <v>0</v>
      </c>
      <c r="BJ250" s="5" t="s">
        <v>80</v>
      </c>
      <c r="BK250" s="133">
        <f t="shared" si="49"/>
        <v>0</v>
      </c>
      <c r="BL250" s="5" t="s">
        <v>199</v>
      </c>
      <c r="BM250" s="88" t="s">
        <v>937</v>
      </c>
    </row>
    <row r="251" spans="2:65" s="17" customFormat="1" ht="16.5" customHeight="1">
      <c r="B251" s="16"/>
      <c r="C251" s="122" t="s">
        <v>938</v>
      </c>
      <c r="D251" s="122" t="s">
        <v>132</v>
      </c>
      <c r="E251" s="123" t="s">
        <v>939</v>
      </c>
      <c r="F251" s="124" t="s">
        <v>940</v>
      </c>
      <c r="G251" s="125" t="s">
        <v>163</v>
      </c>
      <c r="H251" s="126">
        <v>41</v>
      </c>
      <c r="I251" s="1">
        <v>0</v>
      </c>
      <c r="J251" s="128">
        <f t="shared" si="40"/>
        <v>0</v>
      </c>
      <c r="K251" s="124" t="s">
        <v>1</v>
      </c>
      <c r="L251" s="16"/>
      <c r="M251" s="129" t="s">
        <v>1</v>
      </c>
      <c r="N251" s="130" t="s">
        <v>38</v>
      </c>
      <c r="O251" s="131">
        <v>0</v>
      </c>
      <c r="P251" s="131">
        <f t="shared" si="41"/>
        <v>0</v>
      </c>
      <c r="Q251" s="131">
        <v>0</v>
      </c>
      <c r="R251" s="131">
        <f t="shared" si="42"/>
        <v>0</v>
      </c>
      <c r="S251" s="131">
        <v>0</v>
      </c>
      <c r="T251" s="132">
        <f t="shared" si="43"/>
        <v>0</v>
      </c>
      <c r="AR251" s="88" t="s">
        <v>199</v>
      </c>
      <c r="AT251" s="88" t="s">
        <v>132</v>
      </c>
      <c r="AU251" s="88" t="s">
        <v>82</v>
      </c>
      <c r="AY251" s="5" t="s">
        <v>130</v>
      </c>
      <c r="BE251" s="133">
        <f t="shared" si="44"/>
        <v>0</v>
      </c>
      <c r="BF251" s="133">
        <f t="shared" si="45"/>
        <v>0</v>
      </c>
      <c r="BG251" s="133">
        <f t="shared" si="46"/>
        <v>0</v>
      </c>
      <c r="BH251" s="133">
        <f t="shared" si="47"/>
        <v>0</v>
      </c>
      <c r="BI251" s="133">
        <f t="shared" si="48"/>
        <v>0</v>
      </c>
      <c r="BJ251" s="5" t="s">
        <v>80</v>
      </c>
      <c r="BK251" s="133">
        <f t="shared" si="49"/>
        <v>0</v>
      </c>
      <c r="BL251" s="5" t="s">
        <v>199</v>
      </c>
      <c r="BM251" s="88" t="s">
        <v>941</v>
      </c>
    </row>
    <row r="252" spans="2:65" s="17" customFormat="1" ht="16.5" customHeight="1">
      <c r="B252" s="16"/>
      <c r="C252" s="122" t="s">
        <v>942</v>
      </c>
      <c r="D252" s="122" t="s">
        <v>132</v>
      </c>
      <c r="E252" s="123" t="s">
        <v>943</v>
      </c>
      <c r="F252" s="124" t="s">
        <v>944</v>
      </c>
      <c r="G252" s="125" t="s">
        <v>163</v>
      </c>
      <c r="H252" s="126">
        <v>48</v>
      </c>
      <c r="I252" s="1">
        <v>0</v>
      </c>
      <c r="J252" s="128">
        <f t="shared" si="40"/>
        <v>0</v>
      </c>
      <c r="K252" s="124" t="s">
        <v>1</v>
      </c>
      <c r="L252" s="16"/>
      <c r="M252" s="129" t="s">
        <v>1</v>
      </c>
      <c r="N252" s="130" t="s">
        <v>38</v>
      </c>
      <c r="O252" s="131">
        <v>0</v>
      </c>
      <c r="P252" s="131">
        <f t="shared" si="41"/>
        <v>0</v>
      </c>
      <c r="Q252" s="131">
        <v>0</v>
      </c>
      <c r="R252" s="131">
        <f t="shared" si="42"/>
        <v>0</v>
      </c>
      <c r="S252" s="131">
        <v>0</v>
      </c>
      <c r="T252" s="132">
        <f t="shared" si="43"/>
        <v>0</v>
      </c>
      <c r="AR252" s="88" t="s">
        <v>199</v>
      </c>
      <c r="AT252" s="88" t="s">
        <v>132</v>
      </c>
      <c r="AU252" s="88" t="s">
        <v>82</v>
      </c>
      <c r="AY252" s="5" t="s">
        <v>130</v>
      </c>
      <c r="BE252" s="133">
        <f t="shared" si="44"/>
        <v>0</v>
      </c>
      <c r="BF252" s="133">
        <f t="shared" si="45"/>
        <v>0</v>
      </c>
      <c r="BG252" s="133">
        <f t="shared" si="46"/>
        <v>0</v>
      </c>
      <c r="BH252" s="133">
        <f t="shared" si="47"/>
        <v>0</v>
      </c>
      <c r="BI252" s="133">
        <f t="shared" si="48"/>
        <v>0</v>
      </c>
      <c r="BJ252" s="5" t="s">
        <v>80</v>
      </c>
      <c r="BK252" s="133">
        <f t="shared" si="49"/>
        <v>0</v>
      </c>
      <c r="BL252" s="5" t="s">
        <v>199</v>
      </c>
      <c r="BM252" s="88" t="s">
        <v>945</v>
      </c>
    </row>
    <row r="253" spans="2:65" s="17" customFormat="1" ht="16.5" customHeight="1">
      <c r="B253" s="16"/>
      <c r="C253" s="122" t="s">
        <v>946</v>
      </c>
      <c r="D253" s="122" t="s">
        <v>132</v>
      </c>
      <c r="E253" s="123" t="s">
        <v>947</v>
      </c>
      <c r="F253" s="124" t="s">
        <v>948</v>
      </c>
      <c r="G253" s="125" t="s">
        <v>177</v>
      </c>
      <c r="H253" s="126">
        <v>250</v>
      </c>
      <c r="I253" s="1">
        <v>0</v>
      </c>
      <c r="J253" s="128">
        <f t="shared" si="40"/>
        <v>0</v>
      </c>
      <c r="K253" s="124" t="s">
        <v>1</v>
      </c>
      <c r="L253" s="16"/>
      <c r="M253" s="129" t="s">
        <v>1</v>
      </c>
      <c r="N253" s="130" t="s">
        <v>38</v>
      </c>
      <c r="O253" s="131">
        <v>0</v>
      </c>
      <c r="P253" s="131">
        <f t="shared" si="41"/>
        <v>0</v>
      </c>
      <c r="Q253" s="131">
        <v>0</v>
      </c>
      <c r="R253" s="131">
        <f t="shared" si="42"/>
        <v>0</v>
      </c>
      <c r="S253" s="131">
        <v>0</v>
      </c>
      <c r="T253" s="132">
        <f t="shared" si="43"/>
        <v>0</v>
      </c>
      <c r="AR253" s="88" t="s">
        <v>199</v>
      </c>
      <c r="AT253" s="88" t="s">
        <v>132</v>
      </c>
      <c r="AU253" s="88" t="s">
        <v>82</v>
      </c>
      <c r="AY253" s="5" t="s">
        <v>130</v>
      </c>
      <c r="BE253" s="133">
        <f t="shared" si="44"/>
        <v>0</v>
      </c>
      <c r="BF253" s="133">
        <f t="shared" si="45"/>
        <v>0</v>
      </c>
      <c r="BG253" s="133">
        <f t="shared" si="46"/>
        <v>0</v>
      </c>
      <c r="BH253" s="133">
        <f t="shared" si="47"/>
        <v>0</v>
      </c>
      <c r="BI253" s="133">
        <f t="shared" si="48"/>
        <v>0</v>
      </c>
      <c r="BJ253" s="5" t="s">
        <v>80</v>
      </c>
      <c r="BK253" s="133">
        <f t="shared" si="49"/>
        <v>0</v>
      </c>
      <c r="BL253" s="5" t="s">
        <v>199</v>
      </c>
      <c r="BM253" s="88" t="s">
        <v>949</v>
      </c>
    </row>
    <row r="254" spans="2:65" s="17" customFormat="1" ht="16.5" customHeight="1">
      <c r="B254" s="16"/>
      <c r="C254" s="122" t="s">
        <v>950</v>
      </c>
      <c r="D254" s="122" t="s">
        <v>132</v>
      </c>
      <c r="E254" s="123" t="s">
        <v>951</v>
      </c>
      <c r="F254" s="124" t="s">
        <v>952</v>
      </c>
      <c r="G254" s="125" t="s">
        <v>177</v>
      </c>
      <c r="H254" s="126">
        <v>60</v>
      </c>
      <c r="I254" s="1">
        <v>0</v>
      </c>
      <c r="J254" s="128">
        <f t="shared" si="40"/>
        <v>0</v>
      </c>
      <c r="K254" s="124" t="s">
        <v>1</v>
      </c>
      <c r="L254" s="16"/>
      <c r="M254" s="129" t="s">
        <v>1</v>
      </c>
      <c r="N254" s="130" t="s">
        <v>38</v>
      </c>
      <c r="O254" s="131">
        <v>0</v>
      </c>
      <c r="P254" s="131">
        <f t="shared" si="41"/>
        <v>0</v>
      </c>
      <c r="Q254" s="131">
        <v>0</v>
      </c>
      <c r="R254" s="131">
        <f t="shared" si="42"/>
        <v>0</v>
      </c>
      <c r="S254" s="131">
        <v>0</v>
      </c>
      <c r="T254" s="132">
        <f t="shared" si="43"/>
        <v>0</v>
      </c>
      <c r="AR254" s="88" t="s">
        <v>199</v>
      </c>
      <c r="AT254" s="88" t="s">
        <v>132</v>
      </c>
      <c r="AU254" s="88" t="s">
        <v>82</v>
      </c>
      <c r="AY254" s="5" t="s">
        <v>130</v>
      </c>
      <c r="BE254" s="133">
        <f t="shared" si="44"/>
        <v>0</v>
      </c>
      <c r="BF254" s="133">
        <f t="shared" si="45"/>
        <v>0</v>
      </c>
      <c r="BG254" s="133">
        <f t="shared" si="46"/>
        <v>0</v>
      </c>
      <c r="BH254" s="133">
        <f t="shared" si="47"/>
        <v>0</v>
      </c>
      <c r="BI254" s="133">
        <f t="shared" si="48"/>
        <v>0</v>
      </c>
      <c r="BJ254" s="5" t="s">
        <v>80</v>
      </c>
      <c r="BK254" s="133">
        <f t="shared" si="49"/>
        <v>0</v>
      </c>
      <c r="BL254" s="5" t="s">
        <v>199</v>
      </c>
      <c r="BM254" s="88" t="s">
        <v>953</v>
      </c>
    </row>
    <row r="255" spans="2:65" s="17" customFormat="1" ht="16.5" customHeight="1">
      <c r="B255" s="16"/>
      <c r="C255" s="122" t="s">
        <v>954</v>
      </c>
      <c r="D255" s="122" t="s">
        <v>132</v>
      </c>
      <c r="E255" s="123" t="s">
        <v>955</v>
      </c>
      <c r="F255" s="124" t="s">
        <v>956</v>
      </c>
      <c r="G255" s="125" t="s">
        <v>177</v>
      </c>
      <c r="H255" s="126">
        <v>200</v>
      </c>
      <c r="I255" s="1">
        <v>0</v>
      </c>
      <c r="J255" s="128">
        <f t="shared" si="40"/>
        <v>0</v>
      </c>
      <c r="K255" s="124" t="s">
        <v>1</v>
      </c>
      <c r="L255" s="16"/>
      <c r="M255" s="129" t="s">
        <v>1</v>
      </c>
      <c r="N255" s="130" t="s">
        <v>38</v>
      </c>
      <c r="O255" s="131">
        <v>0</v>
      </c>
      <c r="P255" s="131">
        <f t="shared" si="41"/>
        <v>0</v>
      </c>
      <c r="Q255" s="131">
        <v>0</v>
      </c>
      <c r="R255" s="131">
        <f t="shared" si="42"/>
        <v>0</v>
      </c>
      <c r="S255" s="131">
        <v>0</v>
      </c>
      <c r="T255" s="132">
        <f t="shared" si="43"/>
        <v>0</v>
      </c>
      <c r="AR255" s="88" t="s">
        <v>199</v>
      </c>
      <c r="AT255" s="88" t="s">
        <v>132</v>
      </c>
      <c r="AU255" s="88" t="s">
        <v>82</v>
      </c>
      <c r="AY255" s="5" t="s">
        <v>130</v>
      </c>
      <c r="BE255" s="133">
        <f t="shared" si="44"/>
        <v>0</v>
      </c>
      <c r="BF255" s="133">
        <f t="shared" si="45"/>
        <v>0</v>
      </c>
      <c r="BG255" s="133">
        <f t="shared" si="46"/>
        <v>0</v>
      </c>
      <c r="BH255" s="133">
        <f t="shared" si="47"/>
        <v>0</v>
      </c>
      <c r="BI255" s="133">
        <f t="shared" si="48"/>
        <v>0</v>
      </c>
      <c r="BJ255" s="5" t="s">
        <v>80</v>
      </c>
      <c r="BK255" s="133">
        <f t="shared" si="49"/>
        <v>0</v>
      </c>
      <c r="BL255" s="5" t="s">
        <v>199</v>
      </c>
      <c r="BM255" s="88" t="s">
        <v>957</v>
      </c>
    </row>
    <row r="256" spans="2:65" s="17" customFormat="1" ht="16.5" customHeight="1">
      <c r="B256" s="16"/>
      <c r="C256" s="122" t="s">
        <v>958</v>
      </c>
      <c r="D256" s="122" t="s">
        <v>132</v>
      </c>
      <c r="E256" s="123" t="s">
        <v>959</v>
      </c>
      <c r="F256" s="124" t="s">
        <v>960</v>
      </c>
      <c r="G256" s="125" t="s">
        <v>177</v>
      </c>
      <c r="H256" s="126">
        <v>5</v>
      </c>
      <c r="I256" s="1">
        <v>0</v>
      </c>
      <c r="J256" s="128">
        <f t="shared" si="40"/>
        <v>0</v>
      </c>
      <c r="K256" s="124" t="s">
        <v>1</v>
      </c>
      <c r="L256" s="16"/>
      <c r="M256" s="129" t="s">
        <v>1</v>
      </c>
      <c r="N256" s="130" t="s">
        <v>38</v>
      </c>
      <c r="O256" s="131">
        <v>0</v>
      </c>
      <c r="P256" s="131">
        <f t="shared" si="41"/>
        <v>0</v>
      </c>
      <c r="Q256" s="131">
        <v>0</v>
      </c>
      <c r="R256" s="131">
        <f t="shared" si="42"/>
        <v>0</v>
      </c>
      <c r="S256" s="131">
        <v>0</v>
      </c>
      <c r="T256" s="132">
        <f t="shared" si="43"/>
        <v>0</v>
      </c>
      <c r="AR256" s="88" t="s">
        <v>199</v>
      </c>
      <c r="AT256" s="88" t="s">
        <v>132</v>
      </c>
      <c r="AU256" s="88" t="s">
        <v>82</v>
      </c>
      <c r="AY256" s="5" t="s">
        <v>130</v>
      </c>
      <c r="BE256" s="133">
        <f t="shared" si="44"/>
        <v>0</v>
      </c>
      <c r="BF256" s="133">
        <f t="shared" si="45"/>
        <v>0</v>
      </c>
      <c r="BG256" s="133">
        <f t="shared" si="46"/>
        <v>0</v>
      </c>
      <c r="BH256" s="133">
        <f t="shared" si="47"/>
        <v>0</v>
      </c>
      <c r="BI256" s="133">
        <f t="shared" si="48"/>
        <v>0</v>
      </c>
      <c r="BJ256" s="5" t="s">
        <v>80</v>
      </c>
      <c r="BK256" s="133">
        <f t="shared" si="49"/>
        <v>0</v>
      </c>
      <c r="BL256" s="5" t="s">
        <v>199</v>
      </c>
      <c r="BM256" s="88" t="s">
        <v>961</v>
      </c>
    </row>
    <row r="257" spans="2:65" s="17" customFormat="1" ht="16.5" customHeight="1">
      <c r="B257" s="16"/>
      <c r="C257" s="122" t="s">
        <v>962</v>
      </c>
      <c r="D257" s="122" t="s">
        <v>132</v>
      </c>
      <c r="E257" s="123" t="s">
        <v>963</v>
      </c>
      <c r="F257" s="124" t="s">
        <v>964</v>
      </c>
      <c r="G257" s="125" t="s">
        <v>177</v>
      </c>
      <c r="H257" s="126">
        <v>40</v>
      </c>
      <c r="I257" s="1">
        <v>0</v>
      </c>
      <c r="J257" s="128">
        <f t="shared" si="40"/>
        <v>0</v>
      </c>
      <c r="K257" s="124" t="s">
        <v>1</v>
      </c>
      <c r="L257" s="16"/>
      <c r="M257" s="129" t="s">
        <v>1</v>
      </c>
      <c r="N257" s="130" t="s">
        <v>38</v>
      </c>
      <c r="O257" s="131">
        <v>0</v>
      </c>
      <c r="P257" s="131">
        <f t="shared" si="41"/>
        <v>0</v>
      </c>
      <c r="Q257" s="131">
        <v>0</v>
      </c>
      <c r="R257" s="131">
        <f t="shared" si="42"/>
        <v>0</v>
      </c>
      <c r="S257" s="131">
        <v>0</v>
      </c>
      <c r="T257" s="132">
        <f t="shared" si="43"/>
        <v>0</v>
      </c>
      <c r="AR257" s="88" t="s">
        <v>199</v>
      </c>
      <c r="AT257" s="88" t="s">
        <v>132</v>
      </c>
      <c r="AU257" s="88" t="s">
        <v>82</v>
      </c>
      <c r="AY257" s="5" t="s">
        <v>130</v>
      </c>
      <c r="BE257" s="133">
        <f t="shared" si="44"/>
        <v>0</v>
      </c>
      <c r="BF257" s="133">
        <f t="shared" si="45"/>
        <v>0</v>
      </c>
      <c r="BG257" s="133">
        <f t="shared" si="46"/>
        <v>0</v>
      </c>
      <c r="BH257" s="133">
        <f t="shared" si="47"/>
        <v>0</v>
      </c>
      <c r="BI257" s="133">
        <f t="shared" si="48"/>
        <v>0</v>
      </c>
      <c r="BJ257" s="5" t="s">
        <v>80</v>
      </c>
      <c r="BK257" s="133">
        <f t="shared" si="49"/>
        <v>0</v>
      </c>
      <c r="BL257" s="5" t="s">
        <v>199</v>
      </c>
      <c r="BM257" s="88" t="s">
        <v>965</v>
      </c>
    </row>
    <row r="258" spans="2:65" s="17" customFormat="1" ht="16.5" customHeight="1">
      <c r="B258" s="16"/>
      <c r="C258" s="122" t="s">
        <v>966</v>
      </c>
      <c r="D258" s="122" t="s">
        <v>132</v>
      </c>
      <c r="E258" s="123" t="s">
        <v>967</v>
      </c>
      <c r="F258" s="124" t="s">
        <v>968</v>
      </c>
      <c r="G258" s="125" t="s">
        <v>177</v>
      </c>
      <c r="H258" s="126">
        <v>20</v>
      </c>
      <c r="I258" s="1">
        <v>0</v>
      </c>
      <c r="J258" s="128">
        <f t="shared" si="40"/>
        <v>0</v>
      </c>
      <c r="K258" s="124" t="s">
        <v>1</v>
      </c>
      <c r="L258" s="16"/>
      <c r="M258" s="129" t="s">
        <v>1</v>
      </c>
      <c r="N258" s="130" t="s">
        <v>38</v>
      </c>
      <c r="O258" s="131">
        <v>0</v>
      </c>
      <c r="P258" s="131">
        <f t="shared" si="41"/>
        <v>0</v>
      </c>
      <c r="Q258" s="131">
        <v>0</v>
      </c>
      <c r="R258" s="131">
        <f t="shared" si="42"/>
        <v>0</v>
      </c>
      <c r="S258" s="131">
        <v>0</v>
      </c>
      <c r="T258" s="132">
        <f t="shared" si="43"/>
        <v>0</v>
      </c>
      <c r="AR258" s="88" t="s">
        <v>199</v>
      </c>
      <c r="AT258" s="88" t="s">
        <v>132</v>
      </c>
      <c r="AU258" s="88" t="s">
        <v>82</v>
      </c>
      <c r="AY258" s="5" t="s">
        <v>130</v>
      </c>
      <c r="BE258" s="133">
        <f t="shared" si="44"/>
        <v>0</v>
      </c>
      <c r="BF258" s="133">
        <f t="shared" si="45"/>
        <v>0</v>
      </c>
      <c r="BG258" s="133">
        <f t="shared" si="46"/>
        <v>0</v>
      </c>
      <c r="BH258" s="133">
        <f t="shared" si="47"/>
        <v>0</v>
      </c>
      <c r="BI258" s="133">
        <f t="shared" si="48"/>
        <v>0</v>
      </c>
      <c r="BJ258" s="5" t="s">
        <v>80</v>
      </c>
      <c r="BK258" s="133">
        <f t="shared" si="49"/>
        <v>0</v>
      </c>
      <c r="BL258" s="5" t="s">
        <v>199</v>
      </c>
      <c r="BM258" s="88" t="s">
        <v>969</v>
      </c>
    </row>
    <row r="259" spans="2:65" s="17" customFormat="1" ht="16.5" customHeight="1">
      <c r="B259" s="16"/>
      <c r="C259" s="122" t="s">
        <v>970</v>
      </c>
      <c r="D259" s="122" t="s">
        <v>132</v>
      </c>
      <c r="E259" s="123" t="s">
        <v>971</v>
      </c>
      <c r="F259" s="124" t="s">
        <v>972</v>
      </c>
      <c r="G259" s="125" t="s">
        <v>177</v>
      </c>
      <c r="H259" s="126">
        <v>20</v>
      </c>
      <c r="I259" s="1">
        <v>0</v>
      </c>
      <c r="J259" s="128">
        <f t="shared" si="40"/>
        <v>0</v>
      </c>
      <c r="K259" s="124" t="s">
        <v>1</v>
      </c>
      <c r="L259" s="16"/>
      <c r="M259" s="129" t="s">
        <v>1</v>
      </c>
      <c r="N259" s="130" t="s">
        <v>38</v>
      </c>
      <c r="O259" s="131">
        <v>0</v>
      </c>
      <c r="P259" s="131">
        <f t="shared" si="41"/>
        <v>0</v>
      </c>
      <c r="Q259" s="131">
        <v>0</v>
      </c>
      <c r="R259" s="131">
        <f t="shared" si="42"/>
        <v>0</v>
      </c>
      <c r="S259" s="131">
        <v>0</v>
      </c>
      <c r="T259" s="132">
        <f t="shared" si="43"/>
        <v>0</v>
      </c>
      <c r="AR259" s="88" t="s">
        <v>199</v>
      </c>
      <c r="AT259" s="88" t="s">
        <v>132</v>
      </c>
      <c r="AU259" s="88" t="s">
        <v>82</v>
      </c>
      <c r="AY259" s="5" t="s">
        <v>130</v>
      </c>
      <c r="BE259" s="133">
        <f t="shared" si="44"/>
        <v>0</v>
      </c>
      <c r="BF259" s="133">
        <f t="shared" si="45"/>
        <v>0</v>
      </c>
      <c r="BG259" s="133">
        <f t="shared" si="46"/>
        <v>0</v>
      </c>
      <c r="BH259" s="133">
        <f t="shared" si="47"/>
        <v>0</v>
      </c>
      <c r="BI259" s="133">
        <f t="shared" si="48"/>
        <v>0</v>
      </c>
      <c r="BJ259" s="5" t="s">
        <v>80</v>
      </c>
      <c r="BK259" s="133">
        <f t="shared" si="49"/>
        <v>0</v>
      </c>
      <c r="BL259" s="5" t="s">
        <v>199</v>
      </c>
      <c r="BM259" s="88" t="s">
        <v>973</v>
      </c>
    </row>
    <row r="260" spans="2:65" s="111" customFormat="1" ht="22.9" customHeight="1">
      <c r="B260" s="110"/>
      <c r="D260" s="112" t="s">
        <v>72</v>
      </c>
      <c r="E260" s="120" t="s">
        <v>974</v>
      </c>
      <c r="F260" s="120" t="s">
        <v>975</v>
      </c>
      <c r="I260" s="127" t="s">
        <v>27</v>
      </c>
      <c r="J260" s="121">
        <f>BK260</f>
        <v>0</v>
      </c>
      <c r="L260" s="110"/>
      <c r="M260" s="115"/>
      <c r="P260" s="116">
        <f>SUM(P261:P267)</f>
        <v>0</v>
      </c>
      <c r="R260" s="116">
        <f>SUM(R261:R267)</f>
        <v>0</v>
      </c>
      <c r="T260" s="117">
        <f>SUM(T261:T267)</f>
        <v>0</v>
      </c>
      <c r="AR260" s="112" t="s">
        <v>82</v>
      </c>
      <c r="AT260" s="118" t="s">
        <v>72</v>
      </c>
      <c r="AU260" s="118" t="s">
        <v>80</v>
      </c>
      <c r="AY260" s="112" t="s">
        <v>130</v>
      </c>
      <c r="BK260" s="119">
        <f>SUM(BK261:BK267)</f>
        <v>0</v>
      </c>
    </row>
    <row r="261" spans="2:65" s="17" customFormat="1" ht="21.75" customHeight="1">
      <c r="B261" s="16"/>
      <c r="C261" s="122" t="s">
        <v>976</v>
      </c>
      <c r="D261" s="122" t="s">
        <v>132</v>
      </c>
      <c r="E261" s="123" t="s">
        <v>977</v>
      </c>
      <c r="F261" s="124" t="s">
        <v>978</v>
      </c>
      <c r="G261" s="125" t="s">
        <v>979</v>
      </c>
      <c r="H261" s="126">
        <v>3</v>
      </c>
      <c r="I261" s="1">
        <v>0</v>
      </c>
      <c r="J261" s="128">
        <f>ROUND(I261*H261,2)</f>
        <v>0</v>
      </c>
      <c r="K261" s="124" t="s">
        <v>1</v>
      </c>
      <c r="L261" s="16"/>
      <c r="M261" s="129" t="s">
        <v>1</v>
      </c>
      <c r="N261" s="130" t="s">
        <v>38</v>
      </c>
      <c r="O261" s="131">
        <v>0</v>
      </c>
      <c r="P261" s="131">
        <f>O261*H261</f>
        <v>0</v>
      </c>
      <c r="Q261" s="131">
        <v>0</v>
      </c>
      <c r="R261" s="131">
        <f>Q261*H261</f>
        <v>0</v>
      </c>
      <c r="S261" s="131">
        <v>0</v>
      </c>
      <c r="T261" s="132">
        <f>S261*H261</f>
        <v>0</v>
      </c>
      <c r="AR261" s="88" t="s">
        <v>199</v>
      </c>
      <c r="AT261" s="88" t="s">
        <v>132</v>
      </c>
      <c r="AU261" s="88" t="s">
        <v>82</v>
      </c>
      <c r="AY261" s="5" t="s">
        <v>130</v>
      </c>
      <c r="BE261" s="133">
        <f>IF(N261="základní",J261,0)</f>
        <v>0</v>
      </c>
      <c r="BF261" s="133">
        <f>IF(N261="snížená",J261,0)</f>
        <v>0</v>
      </c>
      <c r="BG261" s="133">
        <f>IF(N261="zákl. přenesená",J261,0)</f>
        <v>0</v>
      </c>
      <c r="BH261" s="133">
        <f>IF(N261="sníž. přenesená",J261,0)</f>
        <v>0</v>
      </c>
      <c r="BI261" s="133">
        <f>IF(N261="nulová",J261,0)</f>
        <v>0</v>
      </c>
      <c r="BJ261" s="5" t="s">
        <v>80</v>
      </c>
      <c r="BK261" s="133">
        <f>ROUND(I261*H261,2)</f>
        <v>0</v>
      </c>
      <c r="BL261" s="5" t="s">
        <v>199</v>
      </c>
      <c r="BM261" s="88" t="s">
        <v>980</v>
      </c>
    </row>
    <row r="262" spans="2:65" s="17" customFormat="1" ht="216">
      <c r="B262" s="16"/>
      <c r="D262" s="136" t="s">
        <v>343</v>
      </c>
      <c r="F262" s="153" t="s">
        <v>981</v>
      </c>
      <c r="I262" s="127" t="s">
        <v>27</v>
      </c>
      <c r="L262" s="16"/>
      <c r="M262" s="155"/>
      <c r="T262" s="40"/>
      <c r="AT262" s="5" t="s">
        <v>343</v>
      </c>
      <c r="AU262" s="5" t="s">
        <v>82</v>
      </c>
    </row>
    <row r="263" spans="2:65" s="17" customFormat="1" ht="16.5" customHeight="1">
      <c r="B263" s="16"/>
      <c r="C263" s="122" t="s">
        <v>982</v>
      </c>
      <c r="D263" s="122" t="s">
        <v>132</v>
      </c>
      <c r="E263" s="123" t="s">
        <v>983</v>
      </c>
      <c r="F263" s="124" t="s">
        <v>984</v>
      </c>
      <c r="G263" s="125" t="s">
        <v>163</v>
      </c>
      <c r="H263" s="126">
        <v>3</v>
      </c>
      <c r="I263" s="1">
        <v>0</v>
      </c>
      <c r="J263" s="128">
        <f>ROUND(I263*H263,2)</f>
        <v>0</v>
      </c>
      <c r="K263" s="124" t="s">
        <v>1</v>
      </c>
      <c r="L263" s="16"/>
      <c r="M263" s="129" t="s">
        <v>1</v>
      </c>
      <c r="N263" s="130" t="s">
        <v>38</v>
      </c>
      <c r="O263" s="131">
        <v>0</v>
      </c>
      <c r="P263" s="131">
        <f>O263*H263</f>
        <v>0</v>
      </c>
      <c r="Q263" s="131">
        <v>0</v>
      </c>
      <c r="R263" s="131">
        <f>Q263*H263</f>
        <v>0</v>
      </c>
      <c r="S263" s="131">
        <v>0</v>
      </c>
      <c r="T263" s="132">
        <f>S263*H263</f>
        <v>0</v>
      </c>
      <c r="AR263" s="88" t="s">
        <v>199</v>
      </c>
      <c r="AT263" s="88" t="s">
        <v>132</v>
      </c>
      <c r="AU263" s="88" t="s">
        <v>82</v>
      </c>
      <c r="AY263" s="5" t="s">
        <v>130</v>
      </c>
      <c r="BE263" s="133">
        <f>IF(N263="základní",J263,0)</f>
        <v>0</v>
      </c>
      <c r="BF263" s="133">
        <f>IF(N263="snížená",J263,0)</f>
        <v>0</v>
      </c>
      <c r="BG263" s="133">
        <f>IF(N263="zákl. přenesená",J263,0)</f>
        <v>0</v>
      </c>
      <c r="BH263" s="133">
        <f>IF(N263="sníž. přenesená",J263,0)</f>
        <v>0</v>
      </c>
      <c r="BI263" s="133">
        <f>IF(N263="nulová",J263,0)</f>
        <v>0</v>
      </c>
      <c r="BJ263" s="5" t="s">
        <v>80</v>
      </c>
      <c r="BK263" s="133">
        <f>ROUND(I263*H263,2)</f>
        <v>0</v>
      </c>
      <c r="BL263" s="5" t="s">
        <v>199</v>
      </c>
      <c r="BM263" s="88" t="s">
        <v>985</v>
      </c>
    </row>
    <row r="264" spans="2:65" s="17" customFormat="1" ht="24.25" customHeight="1">
      <c r="B264" s="16"/>
      <c r="C264" s="122" t="s">
        <v>986</v>
      </c>
      <c r="D264" s="122" t="s">
        <v>132</v>
      </c>
      <c r="E264" s="123" t="s">
        <v>987</v>
      </c>
      <c r="F264" s="124" t="s">
        <v>988</v>
      </c>
      <c r="G264" s="125" t="s">
        <v>177</v>
      </c>
      <c r="H264" s="126">
        <v>6</v>
      </c>
      <c r="I264" s="1">
        <v>0</v>
      </c>
      <c r="J264" s="128">
        <f>ROUND(I264*H264,2)</f>
        <v>0</v>
      </c>
      <c r="K264" s="124" t="s">
        <v>1</v>
      </c>
      <c r="L264" s="16"/>
      <c r="M264" s="129" t="s">
        <v>1</v>
      </c>
      <c r="N264" s="130" t="s">
        <v>38</v>
      </c>
      <c r="O264" s="131">
        <v>0</v>
      </c>
      <c r="P264" s="131">
        <f>O264*H264</f>
        <v>0</v>
      </c>
      <c r="Q264" s="131">
        <v>0</v>
      </c>
      <c r="R264" s="131">
        <f>Q264*H264</f>
        <v>0</v>
      </c>
      <c r="S264" s="131">
        <v>0</v>
      </c>
      <c r="T264" s="132">
        <f>S264*H264</f>
        <v>0</v>
      </c>
      <c r="AR264" s="88" t="s">
        <v>199</v>
      </c>
      <c r="AT264" s="88" t="s">
        <v>132</v>
      </c>
      <c r="AU264" s="88" t="s">
        <v>82</v>
      </c>
      <c r="AY264" s="5" t="s">
        <v>130</v>
      </c>
      <c r="BE264" s="133">
        <f>IF(N264="základní",J264,0)</f>
        <v>0</v>
      </c>
      <c r="BF264" s="133">
        <f>IF(N264="snížená",J264,0)</f>
        <v>0</v>
      </c>
      <c r="BG264" s="133">
        <f>IF(N264="zákl. přenesená",J264,0)</f>
        <v>0</v>
      </c>
      <c r="BH264" s="133">
        <f>IF(N264="sníž. přenesená",J264,0)</f>
        <v>0</v>
      </c>
      <c r="BI264" s="133">
        <f>IF(N264="nulová",J264,0)</f>
        <v>0</v>
      </c>
      <c r="BJ264" s="5" t="s">
        <v>80</v>
      </c>
      <c r="BK264" s="133">
        <f>ROUND(I264*H264,2)</f>
        <v>0</v>
      </c>
      <c r="BL264" s="5" t="s">
        <v>199</v>
      </c>
      <c r="BM264" s="88" t="s">
        <v>989</v>
      </c>
    </row>
    <row r="265" spans="2:65" s="17" customFormat="1" ht="24.25" customHeight="1">
      <c r="B265" s="16"/>
      <c r="C265" s="122" t="s">
        <v>990</v>
      </c>
      <c r="D265" s="122" t="s">
        <v>132</v>
      </c>
      <c r="E265" s="123" t="s">
        <v>991</v>
      </c>
      <c r="F265" s="124" t="s">
        <v>992</v>
      </c>
      <c r="G265" s="125" t="s">
        <v>177</v>
      </c>
      <c r="H265" s="126">
        <v>5</v>
      </c>
      <c r="I265" s="1">
        <v>0</v>
      </c>
      <c r="J265" s="128">
        <f>ROUND(I265*H265,2)</f>
        <v>0</v>
      </c>
      <c r="K265" s="124" t="s">
        <v>1</v>
      </c>
      <c r="L265" s="16"/>
      <c r="M265" s="129" t="s">
        <v>1</v>
      </c>
      <c r="N265" s="130" t="s">
        <v>38</v>
      </c>
      <c r="O265" s="131">
        <v>0</v>
      </c>
      <c r="P265" s="131">
        <f>O265*H265</f>
        <v>0</v>
      </c>
      <c r="Q265" s="131">
        <v>0</v>
      </c>
      <c r="R265" s="131">
        <f>Q265*H265</f>
        <v>0</v>
      </c>
      <c r="S265" s="131">
        <v>0</v>
      </c>
      <c r="T265" s="132">
        <f>S265*H265</f>
        <v>0</v>
      </c>
      <c r="AR265" s="88" t="s">
        <v>199</v>
      </c>
      <c r="AT265" s="88" t="s">
        <v>132</v>
      </c>
      <c r="AU265" s="88" t="s">
        <v>82</v>
      </c>
      <c r="AY265" s="5" t="s">
        <v>130</v>
      </c>
      <c r="BE265" s="133">
        <f>IF(N265="základní",J265,0)</f>
        <v>0</v>
      </c>
      <c r="BF265" s="133">
        <f>IF(N265="snížená",J265,0)</f>
        <v>0</v>
      </c>
      <c r="BG265" s="133">
        <f>IF(N265="zákl. přenesená",J265,0)</f>
        <v>0</v>
      </c>
      <c r="BH265" s="133">
        <f>IF(N265="sníž. přenesená",J265,0)</f>
        <v>0</v>
      </c>
      <c r="BI265" s="133">
        <f>IF(N265="nulová",J265,0)</f>
        <v>0</v>
      </c>
      <c r="BJ265" s="5" t="s">
        <v>80</v>
      </c>
      <c r="BK265" s="133">
        <f>ROUND(I265*H265,2)</f>
        <v>0</v>
      </c>
      <c r="BL265" s="5" t="s">
        <v>199</v>
      </c>
      <c r="BM265" s="88" t="s">
        <v>993</v>
      </c>
    </row>
    <row r="266" spans="2:65" s="17" customFormat="1" ht="24.25" customHeight="1">
      <c r="B266" s="16"/>
      <c r="C266" s="122" t="s">
        <v>994</v>
      </c>
      <c r="D266" s="122" t="s">
        <v>132</v>
      </c>
      <c r="E266" s="123" t="s">
        <v>995</v>
      </c>
      <c r="F266" s="124" t="s">
        <v>996</v>
      </c>
      <c r="G266" s="125" t="s">
        <v>163</v>
      </c>
      <c r="H266" s="126">
        <v>3</v>
      </c>
      <c r="I266" s="1">
        <v>0</v>
      </c>
      <c r="J266" s="128">
        <f>ROUND(I266*H266,2)</f>
        <v>0</v>
      </c>
      <c r="K266" s="124" t="s">
        <v>1</v>
      </c>
      <c r="L266" s="16"/>
      <c r="M266" s="129" t="s">
        <v>1</v>
      </c>
      <c r="N266" s="130" t="s">
        <v>38</v>
      </c>
      <c r="O266" s="131">
        <v>0</v>
      </c>
      <c r="P266" s="131">
        <f>O266*H266</f>
        <v>0</v>
      </c>
      <c r="Q266" s="131">
        <v>0</v>
      </c>
      <c r="R266" s="131">
        <f>Q266*H266</f>
        <v>0</v>
      </c>
      <c r="S266" s="131">
        <v>0</v>
      </c>
      <c r="T266" s="132">
        <f>S266*H266</f>
        <v>0</v>
      </c>
      <c r="AR266" s="88" t="s">
        <v>199</v>
      </c>
      <c r="AT266" s="88" t="s">
        <v>132</v>
      </c>
      <c r="AU266" s="88" t="s">
        <v>82</v>
      </c>
      <c r="AY266" s="5" t="s">
        <v>130</v>
      </c>
      <c r="BE266" s="133">
        <f>IF(N266="základní",J266,0)</f>
        <v>0</v>
      </c>
      <c r="BF266" s="133">
        <f>IF(N266="snížená",J266,0)</f>
        <v>0</v>
      </c>
      <c r="BG266" s="133">
        <f>IF(N266="zákl. přenesená",J266,0)</f>
        <v>0</v>
      </c>
      <c r="BH266" s="133">
        <f>IF(N266="sníž. přenesená",J266,0)</f>
        <v>0</v>
      </c>
      <c r="BI266" s="133">
        <f>IF(N266="nulová",J266,0)</f>
        <v>0</v>
      </c>
      <c r="BJ266" s="5" t="s">
        <v>80</v>
      </c>
      <c r="BK266" s="133">
        <f>ROUND(I266*H266,2)</f>
        <v>0</v>
      </c>
      <c r="BL266" s="5" t="s">
        <v>199</v>
      </c>
      <c r="BM266" s="88" t="s">
        <v>997</v>
      </c>
    </row>
    <row r="267" spans="2:65" s="17" customFormat="1" ht="37.9" customHeight="1">
      <c r="B267" s="16"/>
      <c r="C267" s="122" t="s">
        <v>998</v>
      </c>
      <c r="D267" s="122" t="s">
        <v>132</v>
      </c>
      <c r="E267" s="123" t="s">
        <v>999</v>
      </c>
      <c r="F267" s="124" t="s">
        <v>1000</v>
      </c>
      <c r="G267" s="125" t="s">
        <v>163</v>
      </c>
      <c r="H267" s="126">
        <v>3</v>
      </c>
      <c r="I267" s="1">
        <v>0</v>
      </c>
      <c r="J267" s="128">
        <f>ROUND(I267*H267,2)</f>
        <v>0</v>
      </c>
      <c r="K267" s="124" t="s">
        <v>1</v>
      </c>
      <c r="L267" s="16"/>
      <c r="M267" s="129" t="s">
        <v>1</v>
      </c>
      <c r="N267" s="130" t="s">
        <v>38</v>
      </c>
      <c r="O267" s="131">
        <v>0</v>
      </c>
      <c r="P267" s="131">
        <f>O267*H267</f>
        <v>0</v>
      </c>
      <c r="Q267" s="131">
        <v>0</v>
      </c>
      <c r="R267" s="131">
        <f>Q267*H267</f>
        <v>0</v>
      </c>
      <c r="S267" s="131">
        <v>0</v>
      </c>
      <c r="T267" s="132">
        <f>S267*H267</f>
        <v>0</v>
      </c>
      <c r="AR267" s="88" t="s">
        <v>199</v>
      </c>
      <c r="AT267" s="88" t="s">
        <v>132</v>
      </c>
      <c r="AU267" s="88" t="s">
        <v>82</v>
      </c>
      <c r="AY267" s="5" t="s">
        <v>130</v>
      </c>
      <c r="BE267" s="133">
        <f>IF(N267="základní",J267,0)</f>
        <v>0</v>
      </c>
      <c r="BF267" s="133">
        <f>IF(N267="snížená",J267,0)</f>
        <v>0</v>
      </c>
      <c r="BG267" s="133">
        <f>IF(N267="zákl. přenesená",J267,0)</f>
        <v>0</v>
      </c>
      <c r="BH267" s="133">
        <f>IF(N267="sníž. přenesená",J267,0)</f>
        <v>0</v>
      </c>
      <c r="BI267" s="133">
        <f>IF(N267="nulová",J267,0)</f>
        <v>0</v>
      </c>
      <c r="BJ267" s="5" t="s">
        <v>80</v>
      </c>
      <c r="BK267" s="133">
        <f>ROUND(I267*H267,2)</f>
        <v>0</v>
      </c>
      <c r="BL267" s="5" t="s">
        <v>199</v>
      </c>
      <c r="BM267" s="88" t="s">
        <v>1001</v>
      </c>
    </row>
    <row r="268" spans="2:65" s="111" customFormat="1" ht="22.9" customHeight="1">
      <c r="B268" s="110"/>
      <c r="D268" s="112" t="s">
        <v>72</v>
      </c>
      <c r="E268" s="120" t="s">
        <v>1002</v>
      </c>
      <c r="F268" s="120" t="s">
        <v>1003</v>
      </c>
      <c r="I268" s="127"/>
      <c r="J268" s="121">
        <f>BK268</f>
        <v>0</v>
      </c>
      <c r="L268" s="110"/>
      <c r="M268" s="115"/>
      <c r="P268" s="116">
        <f>SUM(P269:P276)</f>
        <v>0</v>
      </c>
      <c r="R268" s="116">
        <f>SUM(R269:R276)</f>
        <v>0</v>
      </c>
      <c r="T268" s="117">
        <f>SUM(T269:T276)</f>
        <v>0</v>
      </c>
      <c r="AR268" s="112" t="s">
        <v>82</v>
      </c>
      <c r="AT268" s="118" t="s">
        <v>72</v>
      </c>
      <c r="AU268" s="118" t="s">
        <v>80</v>
      </c>
      <c r="AY268" s="112" t="s">
        <v>130</v>
      </c>
      <c r="BK268" s="119">
        <f>SUM(BK269:BK276)</f>
        <v>0</v>
      </c>
    </row>
    <row r="269" spans="2:65" s="17" customFormat="1" ht="24.25" customHeight="1">
      <c r="B269" s="16"/>
      <c r="C269" s="122" t="s">
        <v>1004</v>
      </c>
      <c r="D269" s="122" t="s">
        <v>132</v>
      </c>
      <c r="E269" s="123" t="s">
        <v>1005</v>
      </c>
      <c r="F269" s="124" t="s">
        <v>1006</v>
      </c>
      <c r="G269" s="125" t="s">
        <v>163</v>
      </c>
      <c r="H269" s="126">
        <v>2</v>
      </c>
      <c r="I269" s="1">
        <v>0</v>
      </c>
      <c r="J269" s="128">
        <f>ROUND(I269*H269,2)</f>
        <v>0</v>
      </c>
      <c r="K269" s="124" t="s">
        <v>1</v>
      </c>
      <c r="L269" s="16"/>
      <c r="M269" s="129" t="s">
        <v>1</v>
      </c>
      <c r="N269" s="130" t="s">
        <v>38</v>
      </c>
      <c r="O269" s="131">
        <v>0</v>
      </c>
      <c r="P269" s="131">
        <f>O269*H269</f>
        <v>0</v>
      </c>
      <c r="Q269" s="131">
        <v>0</v>
      </c>
      <c r="R269" s="131">
        <f>Q269*H269</f>
        <v>0</v>
      </c>
      <c r="S269" s="131">
        <v>0</v>
      </c>
      <c r="T269" s="132">
        <f>S269*H269</f>
        <v>0</v>
      </c>
      <c r="AR269" s="88" t="s">
        <v>199</v>
      </c>
      <c r="AT269" s="88" t="s">
        <v>132</v>
      </c>
      <c r="AU269" s="88" t="s">
        <v>82</v>
      </c>
      <c r="AY269" s="5" t="s">
        <v>130</v>
      </c>
      <c r="BE269" s="133">
        <f>IF(N269="základní",J269,0)</f>
        <v>0</v>
      </c>
      <c r="BF269" s="133">
        <f>IF(N269="snížená",J269,0)</f>
        <v>0</v>
      </c>
      <c r="BG269" s="133">
        <f>IF(N269="zákl. přenesená",J269,0)</f>
        <v>0</v>
      </c>
      <c r="BH269" s="133">
        <f>IF(N269="sníž. přenesená",J269,0)</f>
        <v>0</v>
      </c>
      <c r="BI269" s="133">
        <f>IF(N269="nulová",J269,0)</f>
        <v>0</v>
      </c>
      <c r="BJ269" s="5" t="s">
        <v>80</v>
      </c>
      <c r="BK269" s="133">
        <f>ROUND(I269*H269,2)</f>
        <v>0</v>
      </c>
      <c r="BL269" s="5" t="s">
        <v>199</v>
      </c>
      <c r="BM269" s="88" t="s">
        <v>1007</v>
      </c>
    </row>
    <row r="270" spans="2:65" s="17" customFormat="1" ht="81">
      <c r="B270" s="16"/>
      <c r="D270" s="136" t="s">
        <v>343</v>
      </c>
      <c r="F270" s="153" t="s">
        <v>1008</v>
      </c>
      <c r="I270" s="127" t="s">
        <v>27</v>
      </c>
      <c r="L270" s="16"/>
      <c r="M270" s="155"/>
      <c r="T270" s="40"/>
      <c r="AT270" s="5" t="s">
        <v>343</v>
      </c>
      <c r="AU270" s="5" t="s">
        <v>82</v>
      </c>
    </row>
    <row r="271" spans="2:65" s="17" customFormat="1" ht="16.5" customHeight="1">
      <c r="B271" s="16"/>
      <c r="C271" s="122" t="s">
        <v>1009</v>
      </c>
      <c r="D271" s="122" t="s">
        <v>132</v>
      </c>
      <c r="E271" s="123" t="s">
        <v>1010</v>
      </c>
      <c r="F271" s="124" t="s">
        <v>1011</v>
      </c>
      <c r="G271" s="125" t="s">
        <v>163</v>
      </c>
      <c r="H271" s="126">
        <v>2</v>
      </c>
      <c r="I271" s="1">
        <v>0</v>
      </c>
      <c r="J271" s="128">
        <f t="shared" ref="J271:J276" si="50">ROUND(I271*H271,2)</f>
        <v>0</v>
      </c>
      <c r="K271" s="124" t="s">
        <v>1</v>
      </c>
      <c r="L271" s="16"/>
      <c r="M271" s="129" t="s">
        <v>1</v>
      </c>
      <c r="N271" s="130" t="s">
        <v>38</v>
      </c>
      <c r="O271" s="131">
        <v>0</v>
      </c>
      <c r="P271" s="131">
        <f t="shared" ref="P271:P276" si="51">O271*H271</f>
        <v>0</v>
      </c>
      <c r="Q271" s="131">
        <v>0</v>
      </c>
      <c r="R271" s="131">
        <f t="shared" ref="R271:R276" si="52">Q271*H271</f>
        <v>0</v>
      </c>
      <c r="S271" s="131">
        <v>0</v>
      </c>
      <c r="T271" s="132">
        <f t="shared" ref="T271:T276" si="53">S271*H271</f>
        <v>0</v>
      </c>
      <c r="AR271" s="88" t="s">
        <v>199</v>
      </c>
      <c r="AT271" s="88" t="s">
        <v>132</v>
      </c>
      <c r="AU271" s="88" t="s">
        <v>82</v>
      </c>
      <c r="AY271" s="5" t="s">
        <v>130</v>
      </c>
      <c r="BE271" s="133">
        <f t="shared" ref="BE271:BE276" si="54">IF(N271="základní",J271,0)</f>
        <v>0</v>
      </c>
      <c r="BF271" s="133">
        <f t="shared" ref="BF271:BF276" si="55">IF(N271="snížená",J271,0)</f>
        <v>0</v>
      </c>
      <c r="BG271" s="133">
        <f t="shared" ref="BG271:BG276" si="56">IF(N271="zákl. přenesená",J271,0)</f>
        <v>0</v>
      </c>
      <c r="BH271" s="133">
        <f t="shared" ref="BH271:BH276" si="57">IF(N271="sníž. přenesená",J271,0)</f>
        <v>0</v>
      </c>
      <c r="BI271" s="133">
        <f t="shared" ref="BI271:BI276" si="58">IF(N271="nulová",J271,0)</f>
        <v>0</v>
      </c>
      <c r="BJ271" s="5" t="s">
        <v>80</v>
      </c>
      <c r="BK271" s="133">
        <f t="shared" ref="BK271:BK276" si="59">ROUND(I271*H271,2)</f>
        <v>0</v>
      </c>
      <c r="BL271" s="5" t="s">
        <v>199</v>
      </c>
      <c r="BM271" s="88" t="s">
        <v>1012</v>
      </c>
    </row>
    <row r="272" spans="2:65" s="17" customFormat="1" ht="16.5" customHeight="1">
      <c r="B272" s="16"/>
      <c r="C272" s="122" t="s">
        <v>1013</v>
      </c>
      <c r="D272" s="122" t="s">
        <v>132</v>
      </c>
      <c r="E272" s="123" t="s">
        <v>1014</v>
      </c>
      <c r="F272" s="124" t="s">
        <v>1015</v>
      </c>
      <c r="G272" s="125" t="s">
        <v>177</v>
      </c>
      <c r="H272" s="126">
        <v>4</v>
      </c>
      <c r="I272" s="1">
        <v>0</v>
      </c>
      <c r="J272" s="128">
        <f t="shared" si="50"/>
        <v>0</v>
      </c>
      <c r="K272" s="124" t="s">
        <v>1</v>
      </c>
      <c r="L272" s="16"/>
      <c r="M272" s="129" t="s">
        <v>1</v>
      </c>
      <c r="N272" s="130" t="s">
        <v>38</v>
      </c>
      <c r="O272" s="131">
        <v>0</v>
      </c>
      <c r="P272" s="131">
        <f t="shared" si="51"/>
        <v>0</v>
      </c>
      <c r="Q272" s="131">
        <v>0</v>
      </c>
      <c r="R272" s="131">
        <f t="shared" si="52"/>
        <v>0</v>
      </c>
      <c r="S272" s="131">
        <v>0</v>
      </c>
      <c r="T272" s="132">
        <f t="shared" si="53"/>
        <v>0</v>
      </c>
      <c r="AR272" s="88" t="s">
        <v>199</v>
      </c>
      <c r="AT272" s="88" t="s">
        <v>132</v>
      </c>
      <c r="AU272" s="88" t="s">
        <v>82</v>
      </c>
      <c r="AY272" s="5" t="s">
        <v>130</v>
      </c>
      <c r="BE272" s="133">
        <f t="shared" si="54"/>
        <v>0</v>
      </c>
      <c r="BF272" s="133">
        <f t="shared" si="55"/>
        <v>0</v>
      </c>
      <c r="BG272" s="133">
        <f t="shared" si="56"/>
        <v>0</v>
      </c>
      <c r="BH272" s="133">
        <f t="shared" si="57"/>
        <v>0</v>
      </c>
      <c r="BI272" s="133">
        <f t="shared" si="58"/>
        <v>0</v>
      </c>
      <c r="BJ272" s="5" t="s">
        <v>80</v>
      </c>
      <c r="BK272" s="133">
        <f t="shared" si="59"/>
        <v>0</v>
      </c>
      <c r="BL272" s="5" t="s">
        <v>199</v>
      </c>
      <c r="BM272" s="88" t="s">
        <v>1016</v>
      </c>
    </row>
    <row r="273" spans="2:65" s="17" customFormat="1" ht="16.5" customHeight="1">
      <c r="B273" s="16"/>
      <c r="C273" s="122" t="s">
        <v>1017</v>
      </c>
      <c r="D273" s="122" t="s">
        <v>132</v>
      </c>
      <c r="E273" s="123" t="s">
        <v>1018</v>
      </c>
      <c r="F273" s="124" t="s">
        <v>1019</v>
      </c>
      <c r="G273" s="125" t="s">
        <v>177</v>
      </c>
      <c r="H273" s="126">
        <v>4</v>
      </c>
      <c r="I273" s="1">
        <v>0</v>
      </c>
      <c r="J273" s="128">
        <f t="shared" si="50"/>
        <v>0</v>
      </c>
      <c r="K273" s="124" t="s">
        <v>1</v>
      </c>
      <c r="L273" s="16"/>
      <c r="M273" s="129" t="s">
        <v>1</v>
      </c>
      <c r="N273" s="130" t="s">
        <v>38</v>
      </c>
      <c r="O273" s="131">
        <v>0</v>
      </c>
      <c r="P273" s="131">
        <f t="shared" si="51"/>
        <v>0</v>
      </c>
      <c r="Q273" s="131">
        <v>0</v>
      </c>
      <c r="R273" s="131">
        <f t="shared" si="52"/>
        <v>0</v>
      </c>
      <c r="S273" s="131">
        <v>0</v>
      </c>
      <c r="T273" s="132">
        <f t="shared" si="53"/>
        <v>0</v>
      </c>
      <c r="AR273" s="88" t="s">
        <v>199</v>
      </c>
      <c r="AT273" s="88" t="s">
        <v>132</v>
      </c>
      <c r="AU273" s="88" t="s">
        <v>82</v>
      </c>
      <c r="AY273" s="5" t="s">
        <v>130</v>
      </c>
      <c r="BE273" s="133">
        <f t="shared" si="54"/>
        <v>0</v>
      </c>
      <c r="BF273" s="133">
        <f t="shared" si="55"/>
        <v>0</v>
      </c>
      <c r="BG273" s="133">
        <f t="shared" si="56"/>
        <v>0</v>
      </c>
      <c r="BH273" s="133">
        <f t="shared" si="57"/>
        <v>0</v>
      </c>
      <c r="BI273" s="133">
        <f t="shared" si="58"/>
        <v>0</v>
      </c>
      <c r="BJ273" s="5" t="s">
        <v>80</v>
      </c>
      <c r="BK273" s="133">
        <f t="shared" si="59"/>
        <v>0</v>
      </c>
      <c r="BL273" s="5" t="s">
        <v>199</v>
      </c>
      <c r="BM273" s="88" t="s">
        <v>1020</v>
      </c>
    </row>
    <row r="274" spans="2:65" s="17" customFormat="1" ht="16.5" customHeight="1">
      <c r="B274" s="16"/>
      <c r="C274" s="122" t="s">
        <v>1021</v>
      </c>
      <c r="D274" s="122" t="s">
        <v>132</v>
      </c>
      <c r="E274" s="123" t="s">
        <v>1022</v>
      </c>
      <c r="F274" s="124" t="s">
        <v>1023</v>
      </c>
      <c r="G274" s="125" t="s">
        <v>177</v>
      </c>
      <c r="H274" s="126">
        <v>2</v>
      </c>
      <c r="I274" s="1">
        <v>0</v>
      </c>
      <c r="J274" s="128">
        <f t="shared" si="50"/>
        <v>0</v>
      </c>
      <c r="K274" s="124" t="s">
        <v>1</v>
      </c>
      <c r="L274" s="16"/>
      <c r="M274" s="129" t="s">
        <v>1</v>
      </c>
      <c r="N274" s="130" t="s">
        <v>38</v>
      </c>
      <c r="O274" s="131">
        <v>0</v>
      </c>
      <c r="P274" s="131">
        <f t="shared" si="51"/>
        <v>0</v>
      </c>
      <c r="Q274" s="131">
        <v>0</v>
      </c>
      <c r="R274" s="131">
        <f t="shared" si="52"/>
        <v>0</v>
      </c>
      <c r="S274" s="131">
        <v>0</v>
      </c>
      <c r="T274" s="132">
        <f t="shared" si="53"/>
        <v>0</v>
      </c>
      <c r="AR274" s="88" t="s">
        <v>199</v>
      </c>
      <c r="AT274" s="88" t="s">
        <v>132</v>
      </c>
      <c r="AU274" s="88" t="s">
        <v>82</v>
      </c>
      <c r="AY274" s="5" t="s">
        <v>130</v>
      </c>
      <c r="BE274" s="133">
        <f t="shared" si="54"/>
        <v>0</v>
      </c>
      <c r="BF274" s="133">
        <f t="shared" si="55"/>
        <v>0</v>
      </c>
      <c r="BG274" s="133">
        <f t="shared" si="56"/>
        <v>0</v>
      </c>
      <c r="BH274" s="133">
        <f t="shared" si="57"/>
        <v>0</v>
      </c>
      <c r="BI274" s="133">
        <f t="shared" si="58"/>
        <v>0</v>
      </c>
      <c r="BJ274" s="5" t="s">
        <v>80</v>
      </c>
      <c r="BK274" s="133">
        <f t="shared" si="59"/>
        <v>0</v>
      </c>
      <c r="BL274" s="5" t="s">
        <v>199</v>
      </c>
      <c r="BM274" s="88" t="s">
        <v>1024</v>
      </c>
    </row>
    <row r="275" spans="2:65" s="17" customFormat="1" ht="16.5" customHeight="1">
      <c r="B275" s="16"/>
      <c r="C275" s="122" t="s">
        <v>1025</v>
      </c>
      <c r="D275" s="122" t="s">
        <v>132</v>
      </c>
      <c r="E275" s="123" t="s">
        <v>1026</v>
      </c>
      <c r="F275" s="124" t="s">
        <v>1027</v>
      </c>
      <c r="G275" s="125" t="s">
        <v>163</v>
      </c>
      <c r="H275" s="126">
        <v>1</v>
      </c>
      <c r="I275" s="1">
        <v>0</v>
      </c>
      <c r="J275" s="128">
        <f t="shared" si="50"/>
        <v>0</v>
      </c>
      <c r="K275" s="124" t="s">
        <v>1</v>
      </c>
      <c r="L275" s="16"/>
      <c r="M275" s="129" t="s">
        <v>1</v>
      </c>
      <c r="N275" s="130" t="s">
        <v>38</v>
      </c>
      <c r="O275" s="131">
        <v>0</v>
      </c>
      <c r="P275" s="131">
        <f t="shared" si="51"/>
        <v>0</v>
      </c>
      <c r="Q275" s="131">
        <v>0</v>
      </c>
      <c r="R275" s="131">
        <f t="shared" si="52"/>
        <v>0</v>
      </c>
      <c r="S275" s="131">
        <v>0</v>
      </c>
      <c r="T275" s="132">
        <f t="shared" si="53"/>
        <v>0</v>
      </c>
      <c r="AR275" s="88" t="s">
        <v>199</v>
      </c>
      <c r="AT275" s="88" t="s">
        <v>132</v>
      </c>
      <c r="AU275" s="88" t="s">
        <v>82</v>
      </c>
      <c r="AY275" s="5" t="s">
        <v>130</v>
      </c>
      <c r="BE275" s="133">
        <f t="shared" si="54"/>
        <v>0</v>
      </c>
      <c r="BF275" s="133">
        <f t="shared" si="55"/>
        <v>0</v>
      </c>
      <c r="BG275" s="133">
        <f t="shared" si="56"/>
        <v>0</v>
      </c>
      <c r="BH275" s="133">
        <f t="shared" si="57"/>
        <v>0</v>
      </c>
      <c r="BI275" s="133">
        <f t="shared" si="58"/>
        <v>0</v>
      </c>
      <c r="BJ275" s="5" t="s">
        <v>80</v>
      </c>
      <c r="BK275" s="133">
        <f t="shared" si="59"/>
        <v>0</v>
      </c>
      <c r="BL275" s="5" t="s">
        <v>199</v>
      </c>
      <c r="BM275" s="88" t="s">
        <v>1028</v>
      </c>
    </row>
    <row r="276" spans="2:65" s="17" customFormat="1" ht="24.25" customHeight="1">
      <c r="B276" s="16"/>
      <c r="C276" s="122" t="s">
        <v>1029</v>
      </c>
      <c r="D276" s="122" t="s">
        <v>132</v>
      </c>
      <c r="E276" s="123" t="s">
        <v>1030</v>
      </c>
      <c r="F276" s="124" t="s">
        <v>1031</v>
      </c>
      <c r="G276" s="125" t="s">
        <v>163</v>
      </c>
      <c r="H276" s="126">
        <v>1</v>
      </c>
      <c r="I276" s="1">
        <v>0</v>
      </c>
      <c r="J276" s="128">
        <f t="shared" si="50"/>
        <v>0</v>
      </c>
      <c r="K276" s="124" t="s">
        <v>1</v>
      </c>
      <c r="L276" s="16"/>
      <c r="M276" s="129" t="s">
        <v>1</v>
      </c>
      <c r="N276" s="130" t="s">
        <v>38</v>
      </c>
      <c r="O276" s="131">
        <v>0</v>
      </c>
      <c r="P276" s="131">
        <f t="shared" si="51"/>
        <v>0</v>
      </c>
      <c r="Q276" s="131">
        <v>0</v>
      </c>
      <c r="R276" s="131">
        <f t="shared" si="52"/>
        <v>0</v>
      </c>
      <c r="S276" s="131">
        <v>0</v>
      </c>
      <c r="T276" s="132">
        <f t="shared" si="53"/>
        <v>0</v>
      </c>
      <c r="AR276" s="88" t="s">
        <v>199</v>
      </c>
      <c r="AT276" s="88" t="s">
        <v>132</v>
      </c>
      <c r="AU276" s="88" t="s">
        <v>82</v>
      </c>
      <c r="AY276" s="5" t="s">
        <v>130</v>
      </c>
      <c r="BE276" s="133">
        <f t="shared" si="54"/>
        <v>0</v>
      </c>
      <c r="BF276" s="133">
        <f t="shared" si="55"/>
        <v>0</v>
      </c>
      <c r="BG276" s="133">
        <f t="shared" si="56"/>
        <v>0</v>
      </c>
      <c r="BH276" s="133">
        <f t="shared" si="57"/>
        <v>0</v>
      </c>
      <c r="BI276" s="133">
        <f t="shared" si="58"/>
        <v>0</v>
      </c>
      <c r="BJ276" s="5" t="s">
        <v>80</v>
      </c>
      <c r="BK276" s="133">
        <f t="shared" si="59"/>
        <v>0</v>
      </c>
      <c r="BL276" s="5" t="s">
        <v>199</v>
      </c>
      <c r="BM276" s="88" t="s">
        <v>1032</v>
      </c>
    </row>
    <row r="277" spans="2:65" s="111" customFormat="1" ht="22.9" customHeight="1">
      <c r="B277" s="110"/>
      <c r="D277" s="112" t="s">
        <v>72</v>
      </c>
      <c r="E277" s="120" t="s">
        <v>1033</v>
      </c>
      <c r="F277" s="120" t="s">
        <v>1034</v>
      </c>
      <c r="I277" s="127" t="s">
        <v>27</v>
      </c>
      <c r="J277" s="121">
        <f>BK277</f>
        <v>0</v>
      </c>
      <c r="L277" s="110"/>
      <c r="M277" s="115"/>
      <c r="P277" s="116">
        <f>SUM(P278:P286)</f>
        <v>0</v>
      </c>
      <c r="R277" s="116">
        <f>SUM(R278:R286)</f>
        <v>0</v>
      </c>
      <c r="T277" s="117">
        <f>SUM(T278:T286)</f>
        <v>0</v>
      </c>
      <c r="AR277" s="112" t="s">
        <v>82</v>
      </c>
      <c r="AT277" s="118" t="s">
        <v>72</v>
      </c>
      <c r="AU277" s="118" t="s">
        <v>80</v>
      </c>
      <c r="AY277" s="112" t="s">
        <v>130</v>
      </c>
      <c r="BK277" s="119">
        <f>SUM(BK278:BK286)</f>
        <v>0</v>
      </c>
    </row>
    <row r="278" spans="2:65" s="17" customFormat="1" ht="63.4" customHeight="1">
      <c r="B278" s="16"/>
      <c r="C278" s="122" t="s">
        <v>1035</v>
      </c>
      <c r="D278" s="122" t="s">
        <v>132</v>
      </c>
      <c r="E278" s="123" t="s">
        <v>1036</v>
      </c>
      <c r="F278" s="124" t="s">
        <v>1037</v>
      </c>
      <c r="G278" s="125" t="s">
        <v>163</v>
      </c>
      <c r="H278" s="126">
        <v>1</v>
      </c>
      <c r="I278" s="1">
        <v>0</v>
      </c>
      <c r="J278" s="128">
        <f t="shared" ref="J278:J286" si="60">ROUND(I278*H278,2)</f>
        <v>0</v>
      </c>
      <c r="K278" s="124" t="s">
        <v>1</v>
      </c>
      <c r="L278" s="16"/>
      <c r="M278" s="129" t="s">
        <v>1</v>
      </c>
      <c r="N278" s="130" t="s">
        <v>38</v>
      </c>
      <c r="O278" s="131">
        <v>0</v>
      </c>
      <c r="P278" s="131">
        <f t="shared" ref="P278:P286" si="61">O278*H278</f>
        <v>0</v>
      </c>
      <c r="Q278" s="131">
        <v>0</v>
      </c>
      <c r="R278" s="131">
        <f t="shared" ref="R278:R286" si="62">Q278*H278</f>
        <v>0</v>
      </c>
      <c r="S278" s="131">
        <v>0</v>
      </c>
      <c r="T278" s="132">
        <f t="shared" ref="T278:T286" si="63">S278*H278</f>
        <v>0</v>
      </c>
      <c r="AR278" s="88" t="s">
        <v>199</v>
      </c>
      <c r="AT278" s="88" t="s">
        <v>132</v>
      </c>
      <c r="AU278" s="88" t="s">
        <v>82</v>
      </c>
      <c r="AY278" s="5" t="s">
        <v>130</v>
      </c>
      <c r="BE278" s="133">
        <f t="shared" ref="BE278:BE286" si="64">IF(N278="základní",J278,0)</f>
        <v>0</v>
      </c>
      <c r="BF278" s="133">
        <f t="shared" ref="BF278:BF286" si="65">IF(N278="snížená",J278,0)</f>
        <v>0</v>
      </c>
      <c r="BG278" s="133">
        <f t="shared" ref="BG278:BG286" si="66">IF(N278="zákl. přenesená",J278,0)</f>
        <v>0</v>
      </c>
      <c r="BH278" s="133">
        <f t="shared" ref="BH278:BH286" si="67">IF(N278="sníž. přenesená",J278,0)</f>
        <v>0</v>
      </c>
      <c r="BI278" s="133">
        <f t="shared" ref="BI278:BI286" si="68">IF(N278="nulová",J278,0)</f>
        <v>0</v>
      </c>
      <c r="BJ278" s="5" t="s">
        <v>80</v>
      </c>
      <c r="BK278" s="133">
        <f t="shared" ref="BK278:BK286" si="69">ROUND(I278*H278,2)</f>
        <v>0</v>
      </c>
      <c r="BL278" s="5" t="s">
        <v>199</v>
      </c>
      <c r="BM278" s="88" t="s">
        <v>1038</v>
      </c>
    </row>
    <row r="279" spans="2:65" s="17" customFormat="1" ht="16.5" customHeight="1">
      <c r="B279" s="16"/>
      <c r="C279" s="122" t="s">
        <v>1039</v>
      </c>
      <c r="D279" s="122" t="s">
        <v>132</v>
      </c>
      <c r="E279" s="123" t="s">
        <v>1040</v>
      </c>
      <c r="F279" s="124" t="s">
        <v>1041</v>
      </c>
      <c r="G279" s="125" t="s">
        <v>163</v>
      </c>
      <c r="H279" s="126">
        <v>3</v>
      </c>
      <c r="I279" s="1">
        <v>0</v>
      </c>
      <c r="J279" s="128">
        <f t="shared" si="60"/>
        <v>0</v>
      </c>
      <c r="K279" s="124" t="s">
        <v>1</v>
      </c>
      <c r="L279" s="16"/>
      <c r="M279" s="129" t="s">
        <v>1</v>
      </c>
      <c r="N279" s="130" t="s">
        <v>38</v>
      </c>
      <c r="O279" s="131">
        <v>0</v>
      </c>
      <c r="P279" s="131">
        <f t="shared" si="61"/>
        <v>0</v>
      </c>
      <c r="Q279" s="131">
        <v>0</v>
      </c>
      <c r="R279" s="131">
        <f t="shared" si="62"/>
        <v>0</v>
      </c>
      <c r="S279" s="131">
        <v>0</v>
      </c>
      <c r="T279" s="132">
        <f t="shared" si="63"/>
        <v>0</v>
      </c>
      <c r="AR279" s="88" t="s">
        <v>199</v>
      </c>
      <c r="AT279" s="88" t="s">
        <v>132</v>
      </c>
      <c r="AU279" s="88" t="s">
        <v>82</v>
      </c>
      <c r="AY279" s="5" t="s">
        <v>130</v>
      </c>
      <c r="BE279" s="133">
        <f t="shared" si="64"/>
        <v>0</v>
      </c>
      <c r="BF279" s="133">
        <f t="shared" si="65"/>
        <v>0</v>
      </c>
      <c r="BG279" s="133">
        <f t="shared" si="66"/>
        <v>0</v>
      </c>
      <c r="BH279" s="133">
        <f t="shared" si="67"/>
        <v>0</v>
      </c>
      <c r="BI279" s="133">
        <f t="shared" si="68"/>
        <v>0</v>
      </c>
      <c r="BJ279" s="5" t="s">
        <v>80</v>
      </c>
      <c r="BK279" s="133">
        <f t="shared" si="69"/>
        <v>0</v>
      </c>
      <c r="BL279" s="5" t="s">
        <v>199</v>
      </c>
      <c r="BM279" s="88" t="s">
        <v>1042</v>
      </c>
    </row>
    <row r="280" spans="2:65" s="17" customFormat="1" ht="16.5" customHeight="1">
      <c r="B280" s="16"/>
      <c r="C280" s="122" t="s">
        <v>1043</v>
      </c>
      <c r="D280" s="122" t="s">
        <v>132</v>
      </c>
      <c r="E280" s="123" t="s">
        <v>1044</v>
      </c>
      <c r="F280" s="124" t="s">
        <v>1045</v>
      </c>
      <c r="G280" s="125" t="s">
        <v>163</v>
      </c>
      <c r="H280" s="126">
        <v>2</v>
      </c>
      <c r="I280" s="1">
        <v>0</v>
      </c>
      <c r="J280" s="128">
        <f t="shared" si="60"/>
        <v>0</v>
      </c>
      <c r="K280" s="124" t="s">
        <v>1</v>
      </c>
      <c r="L280" s="16"/>
      <c r="M280" s="129" t="s">
        <v>1</v>
      </c>
      <c r="N280" s="130" t="s">
        <v>38</v>
      </c>
      <c r="O280" s="131">
        <v>0</v>
      </c>
      <c r="P280" s="131">
        <f t="shared" si="61"/>
        <v>0</v>
      </c>
      <c r="Q280" s="131">
        <v>0</v>
      </c>
      <c r="R280" s="131">
        <f t="shared" si="62"/>
        <v>0</v>
      </c>
      <c r="S280" s="131">
        <v>0</v>
      </c>
      <c r="T280" s="132">
        <f t="shared" si="63"/>
        <v>0</v>
      </c>
      <c r="AR280" s="88" t="s">
        <v>199</v>
      </c>
      <c r="AT280" s="88" t="s">
        <v>132</v>
      </c>
      <c r="AU280" s="88" t="s">
        <v>82</v>
      </c>
      <c r="AY280" s="5" t="s">
        <v>130</v>
      </c>
      <c r="BE280" s="133">
        <f t="shared" si="64"/>
        <v>0</v>
      </c>
      <c r="BF280" s="133">
        <f t="shared" si="65"/>
        <v>0</v>
      </c>
      <c r="BG280" s="133">
        <f t="shared" si="66"/>
        <v>0</v>
      </c>
      <c r="BH280" s="133">
        <f t="shared" si="67"/>
        <v>0</v>
      </c>
      <c r="BI280" s="133">
        <f t="shared" si="68"/>
        <v>0</v>
      </c>
      <c r="BJ280" s="5" t="s">
        <v>80</v>
      </c>
      <c r="BK280" s="133">
        <f t="shared" si="69"/>
        <v>0</v>
      </c>
      <c r="BL280" s="5" t="s">
        <v>199</v>
      </c>
      <c r="BM280" s="88" t="s">
        <v>1046</v>
      </c>
    </row>
    <row r="281" spans="2:65" s="17" customFormat="1" ht="16.5" customHeight="1">
      <c r="B281" s="16"/>
      <c r="C281" s="122" t="s">
        <v>1047</v>
      </c>
      <c r="D281" s="122" t="s">
        <v>132</v>
      </c>
      <c r="E281" s="123" t="s">
        <v>1048</v>
      </c>
      <c r="F281" s="124" t="s">
        <v>1019</v>
      </c>
      <c r="G281" s="125" t="s">
        <v>177</v>
      </c>
      <c r="H281" s="126">
        <v>6</v>
      </c>
      <c r="I281" s="1">
        <v>0</v>
      </c>
      <c r="J281" s="128">
        <f t="shared" si="60"/>
        <v>0</v>
      </c>
      <c r="K281" s="124" t="s">
        <v>1</v>
      </c>
      <c r="L281" s="16"/>
      <c r="M281" s="129" t="s">
        <v>1</v>
      </c>
      <c r="N281" s="130" t="s">
        <v>38</v>
      </c>
      <c r="O281" s="131">
        <v>0</v>
      </c>
      <c r="P281" s="131">
        <f t="shared" si="61"/>
        <v>0</v>
      </c>
      <c r="Q281" s="131">
        <v>0</v>
      </c>
      <c r="R281" s="131">
        <f t="shared" si="62"/>
        <v>0</v>
      </c>
      <c r="S281" s="131">
        <v>0</v>
      </c>
      <c r="T281" s="132">
        <f t="shared" si="63"/>
        <v>0</v>
      </c>
      <c r="AR281" s="88" t="s">
        <v>199</v>
      </c>
      <c r="AT281" s="88" t="s">
        <v>132</v>
      </c>
      <c r="AU281" s="88" t="s">
        <v>82</v>
      </c>
      <c r="AY281" s="5" t="s">
        <v>130</v>
      </c>
      <c r="BE281" s="133">
        <f t="shared" si="64"/>
        <v>0</v>
      </c>
      <c r="BF281" s="133">
        <f t="shared" si="65"/>
        <v>0</v>
      </c>
      <c r="BG281" s="133">
        <f t="shared" si="66"/>
        <v>0</v>
      </c>
      <c r="BH281" s="133">
        <f t="shared" si="67"/>
        <v>0</v>
      </c>
      <c r="BI281" s="133">
        <f t="shared" si="68"/>
        <v>0</v>
      </c>
      <c r="BJ281" s="5" t="s">
        <v>80</v>
      </c>
      <c r="BK281" s="133">
        <f t="shared" si="69"/>
        <v>0</v>
      </c>
      <c r="BL281" s="5" t="s">
        <v>199</v>
      </c>
      <c r="BM281" s="88" t="s">
        <v>1049</v>
      </c>
    </row>
    <row r="282" spans="2:65" s="17" customFormat="1" ht="16.5" customHeight="1">
      <c r="B282" s="16"/>
      <c r="C282" s="122" t="s">
        <v>1050</v>
      </c>
      <c r="D282" s="122" t="s">
        <v>132</v>
      </c>
      <c r="E282" s="123" t="s">
        <v>1051</v>
      </c>
      <c r="F282" s="124" t="s">
        <v>1052</v>
      </c>
      <c r="G282" s="125" t="s">
        <v>177</v>
      </c>
      <c r="H282" s="126">
        <v>15</v>
      </c>
      <c r="I282" s="1">
        <v>0</v>
      </c>
      <c r="J282" s="128">
        <f t="shared" si="60"/>
        <v>0</v>
      </c>
      <c r="K282" s="124" t="s">
        <v>1</v>
      </c>
      <c r="L282" s="16"/>
      <c r="M282" s="129" t="s">
        <v>1</v>
      </c>
      <c r="N282" s="130" t="s">
        <v>38</v>
      </c>
      <c r="O282" s="131">
        <v>0</v>
      </c>
      <c r="P282" s="131">
        <f t="shared" si="61"/>
        <v>0</v>
      </c>
      <c r="Q282" s="131">
        <v>0</v>
      </c>
      <c r="R282" s="131">
        <f t="shared" si="62"/>
        <v>0</v>
      </c>
      <c r="S282" s="131">
        <v>0</v>
      </c>
      <c r="T282" s="132">
        <f t="shared" si="63"/>
        <v>0</v>
      </c>
      <c r="AR282" s="88" t="s">
        <v>199</v>
      </c>
      <c r="AT282" s="88" t="s">
        <v>132</v>
      </c>
      <c r="AU282" s="88" t="s">
        <v>82</v>
      </c>
      <c r="AY282" s="5" t="s">
        <v>130</v>
      </c>
      <c r="BE282" s="133">
        <f t="shared" si="64"/>
        <v>0</v>
      </c>
      <c r="BF282" s="133">
        <f t="shared" si="65"/>
        <v>0</v>
      </c>
      <c r="BG282" s="133">
        <f t="shared" si="66"/>
        <v>0</v>
      </c>
      <c r="BH282" s="133">
        <f t="shared" si="67"/>
        <v>0</v>
      </c>
      <c r="BI282" s="133">
        <f t="shared" si="68"/>
        <v>0</v>
      </c>
      <c r="BJ282" s="5" t="s">
        <v>80</v>
      </c>
      <c r="BK282" s="133">
        <f t="shared" si="69"/>
        <v>0</v>
      </c>
      <c r="BL282" s="5" t="s">
        <v>199</v>
      </c>
      <c r="BM282" s="88" t="s">
        <v>1053</v>
      </c>
    </row>
    <row r="283" spans="2:65" s="17" customFormat="1" ht="16.5" customHeight="1">
      <c r="B283" s="16"/>
      <c r="C283" s="122" t="s">
        <v>1054</v>
      </c>
      <c r="D283" s="122" t="s">
        <v>132</v>
      </c>
      <c r="E283" s="123" t="s">
        <v>1055</v>
      </c>
      <c r="F283" s="124" t="s">
        <v>1056</v>
      </c>
      <c r="G283" s="125" t="s">
        <v>163</v>
      </c>
      <c r="H283" s="126">
        <v>1</v>
      </c>
      <c r="I283" s="1">
        <v>0</v>
      </c>
      <c r="J283" s="128">
        <f t="shared" si="60"/>
        <v>0</v>
      </c>
      <c r="K283" s="124" t="s">
        <v>1</v>
      </c>
      <c r="L283" s="16"/>
      <c r="M283" s="129" t="s">
        <v>1</v>
      </c>
      <c r="N283" s="130" t="s">
        <v>38</v>
      </c>
      <c r="O283" s="131">
        <v>0</v>
      </c>
      <c r="P283" s="131">
        <f t="shared" si="61"/>
        <v>0</v>
      </c>
      <c r="Q283" s="131">
        <v>0</v>
      </c>
      <c r="R283" s="131">
        <f t="shared" si="62"/>
        <v>0</v>
      </c>
      <c r="S283" s="131">
        <v>0</v>
      </c>
      <c r="T283" s="132">
        <f t="shared" si="63"/>
        <v>0</v>
      </c>
      <c r="AR283" s="88" t="s">
        <v>199</v>
      </c>
      <c r="AT283" s="88" t="s">
        <v>132</v>
      </c>
      <c r="AU283" s="88" t="s">
        <v>82</v>
      </c>
      <c r="AY283" s="5" t="s">
        <v>130</v>
      </c>
      <c r="BE283" s="133">
        <f t="shared" si="64"/>
        <v>0</v>
      </c>
      <c r="BF283" s="133">
        <f t="shared" si="65"/>
        <v>0</v>
      </c>
      <c r="BG283" s="133">
        <f t="shared" si="66"/>
        <v>0</v>
      </c>
      <c r="BH283" s="133">
        <f t="shared" si="67"/>
        <v>0</v>
      </c>
      <c r="BI283" s="133">
        <f t="shared" si="68"/>
        <v>0</v>
      </c>
      <c r="BJ283" s="5" t="s">
        <v>80</v>
      </c>
      <c r="BK283" s="133">
        <f t="shared" si="69"/>
        <v>0</v>
      </c>
      <c r="BL283" s="5" t="s">
        <v>199</v>
      </c>
      <c r="BM283" s="88" t="s">
        <v>1057</v>
      </c>
    </row>
    <row r="284" spans="2:65" s="17" customFormat="1" ht="16.5" customHeight="1">
      <c r="B284" s="16"/>
      <c r="C284" s="122" t="s">
        <v>1058</v>
      </c>
      <c r="D284" s="122" t="s">
        <v>132</v>
      </c>
      <c r="E284" s="123" t="s">
        <v>1059</v>
      </c>
      <c r="F284" s="124" t="s">
        <v>1060</v>
      </c>
      <c r="G284" s="125" t="s">
        <v>163</v>
      </c>
      <c r="H284" s="126">
        <v>2</v>
      </c>
      <c r="I284" s="1">
        <v>0</v>
      </c>
      <c r="J284" s="128">
        <f t="shared" si="60"/>
        <v>0</v>
      </c>
      <c r="K284" s="124" t="s">
        <v>1</v>
      </c>
      <c r="L284" s="16"/>
      <c r="M284" s="129" t="s">
        <v>1</v>
      </c>
      <c r="N284" s="130" t="s">
        <v>38</v>
      </c>
      <c r="O284" s="131">
        <v>0</v>
      </c>
      <c r="P284" s="131">
        <f t="shared" si="61"/>
        <v>0</v>
      </c>
      <c r="Q284" s="131">
        <v>0</v>
      </c>
      <c r="R284" s="131">
        <f t="shared" si="62"/>
        <v>0</v>
      </c>
      <c r="S284" s="131">
        <v>0</v>
      </c>
      <c r="T284" s="132">
        <f t="shared" si="63"/>
        <v>0</v>
      </c>
      <c r="AR284" s="88" t="s">
        <v>199</v>
      </c>
      <c r="AT284" s="88" t="s">
        <v>132</v>
      </c>
      <c r="AU284" s="88" t="s">
        <v>82</v>
      </c>
      <c r="AY284" s="5" t="s">
        <v>130</v>
      </c>
      <c r="BE284" s="133">
        <f t="shared" si="64"/>
        <v>0</v>
      </c>
      <c r="BF284" s="133">
        <f t="shared" si="65"/>
        <v>0</v>
      </c>
      <c r="BG284" s="133">
        <f t="shared" si="66"/>
        <v>0</v>
      </c>
      <c r="BH284" s="133">
        <f t="shared" si="67"/>
        <v>0</v>
      </c>
      <c r="BI284" s="133">
        <f t="shared" si="68"/>
        <v>0</v>
      </c>
      <c r="BJ284" s="5" t="s">
        <v>80</v>
      </c>
      <c r="BK284" s="133">
        <f t="shared" si="69"/>
        <v>0</v>
      </c>
      <c r="BL284" s="5" t="s">
        <v>199</v>
      </c>
      <c r="BM284" s="88" t="s">
        <v>1061</v>
      </c>
    </row>
    <row r="285" spans="2:65" s="17" customFormat="1" ht="16.5" customHeight="1">
      <c r="B285" s="16"/>
      <c r="C285" s="122" t="s">
        <v>1062</v>
      </c>
      <c r="D285" s="122" t="s">
        <v>132</v>
      </c>
      <c r="E285" s="123" t="s">
        <v>1063</v>
      </c>
      <c r="F285" s="124" t="s">
        <v>1064</v>
      </c>
      <c r="G285" s="125" t="s">
        <v>163</v>
      </c>
      <c r="H285" s="126">
        <v>2</v>
      </c>
      <c r="I285" s="1">
        <v>0</v>
      </c>
      <c r="J285" s="128">
        <f t="shared" si="60"/>
        <v>0</v>
      </c>
      <c r="K285" s="124" t="s">
        <v>1</v>
      </c>
      <c r="L285" s="16"/>
      <c r="M285" s="129" t="s">
        <v>1</v>
      </c>
      <c r="N285" s="130" t="s">
        <v>38</v>
      </c>
      <c r="O285" s="131">
        <v>0</v>
      </c>
      <c r="P285" s="131">
        <f t="shared" si="61"/>
        <v>0</v>
      </c>
      <c r="Q285" s="131">
        <v>0</v>
      </c>
      <c r="R285" s="131">
        <f t="shared" si="62"/>
        <v>0</v>
      </c>
      <c r="S285" s="131">
        <v>0</v>
      </c>
      <c r="T285" s="132">
        <f t="shared" si="63"/>
        <v>0</v>
      </c>
      <c r="AR285" s="88" t="s">
        <v>199</v>
      </c>
      <c r="AT285" s="88" t="s">
        <v>132</v>
      </c>
      <c r="AU285" s="88" t="s">
        <v>82</v>
      </c>
      <c r="AY285" s="5" t="s">
        <v>130</v>
      </c>
      <c r="BE285" s="133">
        <f t="shared" si="64"/>
        <v>0</v>
      </c>
      <c r="BF285" s="133">
        <f t="shared" si="65"/>
        <v>0</v>
      </c>
      <c r="BG285" s="133">
        <f t="shared" si="66"/>
        <v>0</v>
      </c>
      <c r="BH285" s="133">
        <f t="shared" si="67"/>
        <v>0</v>
      </c>
      <c r="BI285" s="133">
        <f t="shared" si="68"/>
        <v>0</v>
      </c>
      <c r="BJ285" s="5" t="s">
        <v>80</v>
      </c>
      <c r="BK285" s="133">
        <f t="shared" si="69"/>
        <v>0</v>
      </c>
      <c r="BL285" s="5" t="s">
        <v>199</v>
      </c>
      <c r="BM285" s="88" t="s">
        <v>1065</v>
      </c>
    </row>
    <row r="286" spans="2:65" s="17" customFormat="1" ht="24.25" customHeight="1">
      <c r="B286" s="16"/>
      <c r="C286" s="122" t="s">
        <v>1066</v>
      </c>
      <c r="D286" s="122" t="s">
        <v>132</v>
      </c>
      <c r="E286" s="123" t="s">
        <v>1067</v>
      </c>
      <c r="F286" s="124" t="s">
        <v>1068</v>
      </c>
      <c r="G286" s="125" t="s">
        <v>163</v>
      </c>
      <c r="H286" s="126">
        <v>1</v>
      </c>
      <c r="I286" s="1">
        <v>0</v>
      </c>
      <c r="J286" s="128">
        <f t="shared" si="60"/>
        <v>0</v>
      </c>
      <c r="K286" s="124" t="s">
        <v>1</v>
      </c>
      <c r="L286" s="16"/>
      <c r="M286" s="129" t="s">
        <v>1</v>
      </c>
      <c r="N286" s="130" t="s">
        <v>38</v>
      </c>
      <c r="O286" s="131">
        <v>0</v>
      </c>
      <c r="P286" s="131">
        <f t="shared" si="61"/>
        <v>0</v>
      </c>
      <c r="Q286" s="131">
        <v>0</v>
      </c>
      <c r="R286" s="131">
        <f t="shared" si="62"/>
        <v>0</v>
      </c>
      <c r="S286" s="131">
        <v>0</v>
      </c>
      <c r="T286" s="132">
        <f t="shared" si="63"/>
        <v>0</v>
      </c>
      <c r="AR286" s="88" t="s">
        <v>199</v>
      </c>
      <c r="AT286" s="88" t="s">
        <v>132</v>
      </c>
      <c r="AU286" s="88" t="s">
        <v>82</v>
      </c>
      <c r="AY286" s="5" t="s">
        <v>130</v>
      </c>
      <c r="BE286" s="133">
        <f t="shared" si="64"/>
        <v>0</v>
      </c>
      <c r="BF286" s="133">
        <f t="shared" si="65"/>
        <v>0</v>
      </c>
      <c r="BG286" s="133">
        <f t="shared" si="66"/>
        <v>0</v>
      </c>
      <c r="BH286" s="133">
        <f t="shared" si="67"/>
        <v>0</v>
      </c>
      <c r="BI286" s="133">
        <f t="shared" si="68"/>
        <v>0</v>
      </c>
      <c r="BJ286" s="5" t="s">
        <v>80</v>
      </c>
      <c r="BK286" s="133">
        <f t="shared" si="69"/>
        <v>0</v>
      </c>
      <c r="BL286" s="5" t="s">
        <v>199</v>
      </c>
      <c r="BM286" s="88" t="s">
        <v>1069</v>
      </c>
    </row>
    <row r="287" spans="2:65" s="111" customFormat="1" ht="25.9" customHeight="1">
      <c r="B287" s="110"/>
      <c r="D287" s="112" t="s">
        <v>72</v>
      </c>
      <c r="E287" s="113" t="s">
        <v>528</v>
      </c>
      <c r="F287" s="113" t="s">
        <v>529</v>
      </c>
      <c r="I287" s="127" t="s">
        <v>27</v>
      </c>
      <c r="J287" s="114">
        <f>BK287</f>
        <v>0</v>
      </c>
      <c r="L287" s="110"/>
      <c r="M287" s="115"/>
      <c r="P287" s="116">
        <f>SUM(P288:P294)</f>
        <v>0</v>
      </c>
      <c r="R287" s="116">
        <f>SUM(R288:R294)</f>
        <v>0</v>
      </c>
      <c r="T287" s="117">
        <f>SUM(T288:T294)</f>
        <v>0</v>
      </c>
      <c r="AR287" s="112" t="s">
        <v>137</v>
      </c>
      <c r="AT287" s="118" t="s">
        <v>72</v>
      </c>
      <c r="AU287" s="118" t="s">
        <v>73</v>
      </c>
      <c r="AY287" s="112" t="s">
        <v>130</v>
      </c>
      <c r="BK287" s="119">
        <f>SUM(BK288:BK294)</f>
        <v>0</v>
      </c>
    </row>
    <row r="288" spans="2:65" s="17" customFormat="1" ht="16.5" customHeight="1">
      <c r="B288" s="16"/>
      <c r="C288" s="122" t="s">
        <v>1070</v>
      </c>
      <c r="D288" s="122" t="s">
        <v>132</v>
      </c>
      <c r="E288" s="123" t="s">
        <v>1071</v>
      </c>
      <c r="F288" s="124" t="s">
        <v>1072</v>
      </c>
      <c r="G288" s="125" t="s">
        <v>618</v>
      </c>
      <c r="H288" s="126">
        <v>1</v>
      </c>
      <c r="I288" s="1">
        <v>0</v>
      </c>
      <c r="J288" s="128">
        <f t="shared" ref="J288:J294" si="70">ROUND(I288*H288,2)</f>
        <v>0</v>
      </c>
      <c r="K288" s="124" t="s">
        <v>1</v>
      </c>
      <c r="L288" s="16"/>
      <c r="M288" s="129" t="s">
        <v>1</v>
      </c>
      <c r="N288" s="130" t="s">
        <v>38</v>
      </c>
      <c r="O288" s="131">
        <v>0</v>
      </c>
      <c r="P288" s="131">
        <f t="shared" ref="P288:P294" si="71">O288*H288</f>
        <v>0</v>
      </c>
      <c r="Q288" s="131">
        <v>0</v>
      </c>
      <c r="R288" s="131">
        <f t="shared" ref="R288:R294" si="72">Q288*H288</f>
        <v>0</v>
      </c>
      <c r="S288" s="131">
        <v>0</v>
      </c>
      <c r="T288" s="132">
        <f t="shared" ref="T288:T294" si="73">S288*H288</f>
        <v>0</v>
      </c>
      <c r="AR288" s="88" t="s">
        <v>533</v>
      </c>
      <c r="AT288" s="88" t="s">
        <v>132</v>
      </c>
      <c r="AU288" s="88" t="s">
        <v>80</v>
      </c>
      <c r="AY288" s="5" t="s">
        <v>130</v>
      </c>
      <c r="BE288" s="133">
        <f t="shared" ref="BE288:BE294" si="74">IF(N288="základní",J288,0)</f>
        <v>0</v>
      </c>
      <c r="BF288" s="133">
        <f t="shared" ref="BF288:BF294" si="75">IF(N288="snížená",J288,0)</f>
        <v>0</v>
      </c>
      <c r="BG288" s="133">
        <f t="shared" ref="BG288:BG294" si="76">IF(N288="zákl. přenesená",J288,0)</f>
        <v>0</v>
      </c>
      <c r="BH288" s="133">
        <f t="shared" ref="BH288:BH294" si="77">IF(N288="sníž. přenesená",J288,0)</f>
        <v>0</v>
      </c>
      <c r="BI288" s="133">
        <f t="shared" ref="BI288:BI294" si="78">IF(N288="nulová",J288,0)</f>
        <v>0</v>
      </c>
      <c r="BJ288" s="5" t="s">
        <v>80</v>
      </c>
      <c r="BK288" s="133">
        <f t="shared" ref="BK288:BK294" si="79">ROUND(I288*H288,2)</f>
        <v>0</v>
      </c>
      <c r="BL288" s="5" t="s">
        <v>533</v>
      </c>
      <c r="BM288" s="88" t="s">
        <v>1073</v>
      </c>
    </row>
    <row r="289" spans="2:65" s="17" customFormat="1" ht="16.5" customHeight="1">
      <c r="B289" s="16"/>
      <c r="C289" s="122" t="s">
        <v>1074</v>
      </c>
      <c r="D289" s="122" t="s">
        <v>132</v>
      </c>
      <c r="E289" s="123" t="s">
        <v>1075</v>
      </c>
      <c r="F289" s="124" t="s">
        <v>1076</v>
      </c>
      <c r="G289" s="125" t="s">
        <v>618</v>
      </c>
      <c r="H289" s="126">
        <v>1</v>
      </c>
      <c r="I289" s="1">
        <v>0</v>
      </c>
      <c r="J289" s="128">
        <f t="shared" si="70"/>
        <v>0</v>
      </c>
      <c r="K289" s="124" t="s">
        <v>1</v>
      </c>
      <c r="L289" s="16"/>
      <c r="M289" s="129" t="s">
        <v>1</v>
      </c>
      <c r="N289" s="130" t="s">
        <v>38</v>
      </c>
      <c r="O289" s="131">
        <v>0</v>
      </c>
      <c r="P289" s="131">
        <f t="shared" si="71"/>
        <v>0</v>
      </c>
      <c r="Q289" s="131">
        <v>0</v>
      </c>
      <c r="R289" s="131">
        <f t="shared" si="72"/>
        <v>0</v>
      </c>
      <c r="S289" s="131">
        <v>0</v>
      </c>
      <c r="T289" s="132">
        <f t="shared" si="73"/>
        <v>0</v>
      </c>
      <c r="AR289" s="88" t="s">
        <v>533</v>
      </c>
      <c r="AT289" s="88" t="s">
        <v>132</v>
      </c>
      <c r="AU289" s="88" t="s">
        <v>80</v>
      </c>
      <c r="AY289" s="5" t="s">
        <v>130</v>
      </c>
      <c r="BE289" s="133">
        <f t="shared" si="74"/>
        <v>0</v>
      </c>
      <c r="BF289" s="133">
        <f t="shared" si="75"/>
        <v>0</v>
      </c>
      <c r="BG289" s="133">
        <f t="shared" si="76"/>
        <v>0</v>
      </c>
      <c r="BH289" s="133">
        <f t="shared" si="77"/>
        <v>0</v>
      </c>
      <c r="BI289" s="133">
        <f t="shared" si="78"/>
        <v>0</v>
      </c>
      <c r="BJ289" s="5" t="s">
        <v>80</v>
      </c>
      <c r="BK289" s="133">
        <f t="shared" si="79"/>
        <v>0</v>
      </c>
      <c r="BL289" s="5" t="s">
        <v>533</v>
      </c>
      <c r="BM289" s="88" t="s">
        <v>1077</v>
      </c>
    </row>
    <row r="290" spans="2:65" s="17" customFormat="1" ht="16.5" customHeight="1">
      <c r="B290" s="16"/>
      <c r="C290" s="122" t="s">
        <v>1078</v>
      </c>
      <c r="D290" s="122" t="s">
        <v>132</v>
      </c>
      <c r="E290" s="123" t="s">
        <v>1079</v>
      </c>
      <c r="F290" s="124" t="s">
        <v>1080</v>
      </c>
      <c r="G290" s="125" t="s">
        <v>163</v>
      </c>
      <c r="H290" s="126">
        <v>6</v>
      </c>
      <c r="I290" s="1">
        <v>0</v>
      </c>
      <c r="J290" s="128">
        <f t="shared" si="70"/>
        <v>0</v>
      </c>
      <c r="K290" s="124" t="s">
        <v>1</v>
      </c>
      <c r="L290" s="16"/>
      <c r="M290" s="129" t="s">
        <v>1</v>
      </c>
      <c r="N290" s="130" t="s">
        <v>38</v>
      </c>
      <c r="O290" s="131">
        <v>0</v>
      </c>
      <c r="P290" s="131">
        <f t="shared" si="71"/>
        <v>0</v>
      </c>
      <c r="Q290" s="131">
        <v>0</v>
      </c>
      <c r="R290" s="131">
        <f t="shared" si="72"/>
        <v>0</v>
      </c>
      <c r="S290" s="131">
        <v>0</v>
      </c>
      <c r="T290" s="132">
        <f t="shared" si="73"/>
        <v>0</v>
      </c>
      <c r="AR290" s="88" t="s">
        <v>533</v>
      </c>
      <c r="AT290" s="88" t="s">
        <v>132</v>
      </c>
      <c r="AU290" s="88" t="s">
        <v>80</v>
      </c>
      <c r="AY290" s="5" t="s">
        <v>130</v>
      </c>
      <c r="BE290" s="133">
        <f t="shared" si="74"/>
        <v>0</v>
      </c>
      <c r="BF290" s="133">
        <f t="shared" si="75"/>
        <v>0</v>
      </c>
      <c r="BG290" s="133">
        <f t="shared" si="76"/>
        <v>0</v>
      </c>
      <c r="BH290" s="133">
        <f t="shared" si="77"/>
        <v>0</v>
      </c>
      <c r="BI290" s="133">
        <f t="shared" si="78"/>
        <v>0</v>
      </c>
      <c r="BJ290" s="5" t="s">
        <v>80</v>
      </c>
      <c r="BK290" s="133">
        <f t="shared" si="79"/>
        <v>0</v>
      </c>
      <c r="BL290" s="5" t="s">
        <v>533</v>
      </c>
      <c r="BM290" s="88" t="s">
        <v>1081</v>
      </c>
    </row>
    <row r="291" spans="2:65" s="17" customFormat="1" ht="16.5" customHeight="1">
      <c r="B291" s="16"/>
      <c r="C291" s="122" t="s">
        <v>1082</v>
      </c>
      <c r="D291" s="122" t="s">
        <v>132</v>
      </c>
      <c r="E291" s="123" t="s">
        <v>1083</v>
      </c>
      <c r="F291" s="124" t="s">
        <v>1084</v>
      </c>
      <c r="G291" s="125" t="s">
        <v>177</v>
      </c>
      <c r="H291" s="126">
        <v>595</v>
      </c>
      <c r="I291" s="1">
        <v>0</v>
      </c>
      <c r="J291" s="128">
        <f t="shared" si="70"/>
        <v>0</v>
      </c>
      <c r="K291" s="124" t="s">
        <v>1</v>
      </c>
      <c r="L291" s="16"/>
      <c r="M291" s="129" t="s">
        <v>1</v>
      </c>
      <c r="N291" s="130" t="s">
        <v>38</v>
      </c>
      <c r="O291" s="131">
        <v>0</v>
      </c>
      <c r="P291" s="131">
        <f t="shared" si="71"/>
        <v>0</v>
      </c>
      <c r="Q291" s="131">
        <v>0</v>
      </c>
      <c r="R291" s="131">
        <f t="shared" si="72"/>
        <v>0</v>
      </c>
      <c r="S291" s="131">
        <v>0</v>
      </c>
      <c r="T291" s="132">
        <f t="shared" si="73"/>
        <v>0</v>
      </c>
      <c r="AR291" s="88" t="s">
        <v>533</v>
      </c>
      <c r="AT291" s="88" t="s">
        <v>132</v>
      </c>
      <c r="AU291" s="88" t="s">
        <v>80</v>
      </c>
      <c r="AY291" s="5" t="s">
        <v>130</v>
      </c>
      <c r="BE291" s="133">
        <f t="shared" si="74"/>
        <v>0</v>
      </c>
      <c r="BF291" s="133">
        <f t="shared" si="75"/>
        <v>0</v>
      </c>
      <c r="BG291" s="133">
        <f t="shared" si="76"/>
        <v>0</v>
      </c>
      <c r="BH291" s="133">
        <f t="shared" si="77"/>
        <v>0</v>
      </c>
      <c r="BI291" s="133">
        <f t="shared" si="78"/>
        <v>0</v>
      </c>
      <c r="BJ291" s="5" t="s">
        <v>80</v>
      </c>
      <c r="BK291" s="133">
        <f t="shared" si="79"/>
        <v>0</v>
      </c>
      <c r="BL291" s="5" t="s">
        <v>533</v>
      </c>
      <c r="BM291" s="88" t="s">
        <v>1085</v>
      </c>
    </row>
    <row r="292" spans="2:65" s="17" customFormat="1" ht="24.25" customHeight="1">
      <c r="B292" s="16"/>
      <c r="C292" s="122" t="s">
        <v>1086</v>
      </c>
      <c r="D292" s="122" t="s">
        <v>132</v>
      </c>
      <c r="E292" s="123" t="s">
        <v>1087</v>
      </c>
      <c r="F292" s="124" t="s">
        <v>1088</v>
      </c>
      <c r="G292" s="125" t="s">
        <v>163</v>
      </c>
      <c r="H292" s="126">
        <v>1</v>
      </c>
      <c r="I292" s="1">
        <v>0</v>
      </c>
      <c r="J292" s="128">
        <f t="shared" si="70"/>
        <v>0</v>
      </c>
      <c r="K292" s="124" t="s">
        <v>1</v>
      </c>
      <c r="L292" s="16"/>
      <c r="M292" s="129" t="s">
        <v>1</v>
      </c>
      <c r="N292" s="130" t="s">
        <v>38</v>
      </c>
      <c r="O292" s="131">
        <v>0</v>
      </c>
      <c r="P292" s="131">
        <f t="shared" si="71"/>
        <v>0</v>
      </c>
      <c r="Q292" s="131">
        <v>0</v>
      </c>
      <c r="R292" s="131">
        <f t="shared" si="72"/>
        <v>0</v>
      </c>
      <c r="S292" s="131">
        <v>0</v>
      </c>
      <c r="T292" s="132">
        <f t="shared" si="73"/>
        <v>0</v>
      </c>
      <c r="AR292" s="88" t="s">
        <v>533</v>
      </c>
      <c r="AT292" s="88" t="s">
        <v>132</v>
      </c>
      <c r="AU292" s="88" t="s">
        <v>80</v>
      </c>
      <c r="AY292" s="5" t="s">
        <v>130</v>
      </c>
      <c r="BE292" s="133">
        <f t="shared" si="74"/>
        <v>0</v>
      </c>
      <c r="BF292" s="133">
        <f t="shared" si="75"/>
        <v>0</v>
      </c>
      <c r="BG292" s="133">
        <f t="shared" si="76"/>
        <v>0</v>
      </c>
      <c r="BH292" s="133">
        <f t="shared" si="77"/>
        <v>0</v>
      </c>
      <c r="BI292" s="133">
        <f t="shared" si="78"/>
        <v>0</v>
      </c>
      <c r="BJ292" s="5" t="s">
        <v>80</v>
      </c>
      <c r="BK292" s="133">
        <f t="shared" si="79"/>
        <v>0</v>
      </c>
      <c r="BL292" s="5" t="s">
        <v>533</v>
      </c>
      <c r="BM292" s="88" t="s">
        <v>1089</v>
      </c>
    </row>
    <row r="293" spans="2:65" s="17" customFormat="1" ht="21.75" customHeight="1">
      <c r="B293" s="16"/>
      <c r="C293" s="122" t="s">
        <v>1090</v>
      </c>
      <c r="D293" s="122" t="s">
        <v>132</v>
      </c>
      <c r="E293" s="123" t="s">
        <v>1091</v>
      </c>
      <c r="F293" s="124" t="s">
        <v>1092</v>
      </c>
      <c r="G293" s="125" t="s">
        <v>163</v>
      </c>
      <c r="H293" s="126">
        <v>1</v>
      </c>
      <c r="I293" s="1">
        <v>0</v>
      </c>
      <c r="J293" s="128">
        <f t="shared" si="70"/>
        <v>0</v>
      </c>
      <c r="K293" s="124" t="s">
        <v>1</v>
      </c>
      <c r="L293" s="16"/>
      <c r="M293" s="129" t="s">
        <v>1</v>
      </c>
      <c r="N293" s="130" t="s">
        <v>38</v>
      </c>
      <c r="O293" s="131">
        <v>0</v>
      </c>
      <c r="P293" s="131">
        <f t="shared" si="71"/>
        <v>0</v>
      </c>
      <c r="Q293" s="131">
        <v>0</v>
      </c>
      <c r="R293" s="131">
        <f t="shared" si="72"/>
        <v>0</v>
      </c>
      <c r="S293" s="131">
        <v>0</v>
      </c>
      <c r="T293" s="132">
        <f t="shared" si="73"/>
        <v>0</v>
      </c>
      <c r="AR293" s="88" t="s">
        <v>533</v>
      </c>
      <c r="AT293" s="88" t="s">
        <v>132</v>
      </c>
      <c r="AU293" s="88" t="s">
        <v>80</v>
      </c>
      <c r="AY293" s="5" t="s">
        <v>130</v>
      </c>
      <c r="BE293" s="133">
        <f t="shared" si="74"/>
        <v>0</v>
      </c>
      <c r="BF293" s="133">
        <f t="shared" si="75"/>
        <v>0</v>
      </c>
      <c r="BG293" s="133">
        <f t="shared" si="76"/>
        <v>0</v>
      </c>
      <c r="BH293" s="133">
        <f t="shared" si="77"/>
        <v>0</v>
      </c>
      <c r="BI293" s="133">
        <f t="shared" si="78"/>
        <v>0</v>
      </c>
      <c r="BJ293" s="5" t="s">
        <v>80</v>
      </c>
      <c r="BK293" s="133">
        <f t="shared" si="79"/>
        <v>0</v>
      </c>
      <c r="BL293" s="5" t="s">
        <v>533</v>
      </c>
      <c r="BM293" s="88" t="s">
        <v>1093</v>
      </c>
    </row>
    <row r="294" spans="2:65" s="17" customFormat="1" ht="24.25" customHeight="1">
      <c r="B294" s="16"/>
      <c r="C294" s="122" t="s">
        <v>1094</v>
      </c>
      <c r="D294" s="122" t="s">
        <v>132</v>
      </c>
      <c r="E294" s="123" t="s">
        <v>1095</v>
      </c>
      <c r="F294" s="124" t="s">
        <v>1096</v>
      </c>
      <c r="G294" s="125" t="s">
        <v>163</v>
      </c>
      <c r="H294" s="126">
        <v>1</v>
      </c>
      <c r="I294" s="1">
        <v>0</v>
      </c>
      <c r="J294" s="128">
        <f t="shared" si="70"/>
        <v>0</v>
      </c>
      <c r="K294" s="124" t="s">
        <v>1</v>
      </c>
      <c r="L294" s="16"/>
      <c r="M294" s="164" t="s">
        <v>1</v>
      </c>
      <c r="N294" s="165" t="s">
        <v>38</v>
      </c>
      <c r="O294" s="166">
        <v>0</v>
      </c>
      <c r="P294" s="166">
        <f t="shared" si="71"/>
        <v>0</v>
      </c>
      <c r="Q294" s="166">
        <v>0</v>
      </c>
      <c r="R294" s="166">
        <f t="shared" si="72"/>
        <v>0</v>
      </c>
      <c r="S294" s="166">
        <v>0</v>
      </c>
      <c r="T294" s="167">
        <f t="shared" si="73"/>
        <v>0</v>
      </c>
      <c r="AR294" s="88" t="s">
        <v>533</v>
      </c>
      <c r="AT294" s="88" t="s">
        <v>132</v>
      </c>
      <c r="AU294" s="88" t="s">
        <v>80</v>
      </c>
      <c r="AY294" s="5" t="s">
        <v>130</v>
      </c>
      <c r="BE294" s="133">
        <f t="shared" si="74"/>
        <v>0</v>
      </c>
      <c r="BF294" s="133">
        <f t="shared" si="75"/>
        <v>0</v>
      </c>
      <c r="BG294" s="133">
        <f t="shared" si="76"/>
        <v>0</v>
      </c>
      <c r="BH294" s="133">
        <f t="shared" si="77"/>
        <v>0</v>
      </c>
      <c r="BI294" s="133">
        <f t="shared" si="78"/>
        <v>0</v>
      </c>
      <c r="BJ294" s="5" t="s">
        <v>80</v>
      </c>
      <c r="BK294" s="133">
        <f t="shared" si="79"/>
        <v>0</v>
      </c>
      <c r="BL294" s="5" t="s">
        <v>533</v>
      </c>
      <c r="BM294" s="88" t="s">
        <v>1097</v>
      </c>
    </row>
    <row r="295" spans="2:65" s="17" customFormat="1" ht="7" customHeight="1">
      <c r="B295" s="28"/>
      <c r="C295" s="29"/>
      <c r="D295" s="29"/>
      <c r="E295" s="29"/>
      <c r="F295" s="29"/>
      <c r="G295" s="29"/>
      <c r="H295" s="29"/>
      <c r="I295" s="29"/>
      <c r="J295" s="29"/>
      <c r="K295" s="29"/>
      <c r="L295" s="16"/>
    </row>
  </sheetData>
  <sheetProtection algorithmName="SHA-512" hashValue="d/s268y3TytSJRY7HVn0bFWTCFct5l1Xr9KGtFmVwM1VeICD+7xdPzR5TFeu/KO+yWCrIGfB4pdH/QWNDKS6aA==" saltValue="MNkqqjcuwNZ2xNnS81nChQ==" spinCount="100000" sheet="1" objects="1" scenarios="1"/>
  <mergeCells count="9">
    <mergeCell ref="E87:H87"/>
    <mergeCell ref="E116:H116"/>
    <mergeCell ref="E118:H118"/>
    <mergeCell ref="L2:V2"/>
    <mergeCell ref="E7:H7"/>
    <mergeCell ref="E9:H9"/>
    <mergeCell ref="E18:H18"/>
    <mergeCell ref="E27:H27"/>
    <mergeCell ref="E85:H85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763431-85FF-4EE4-8D66-B6A93D085718}">
  <dimension ref="B2:BM147"/>
  <sheetViews>
    <sheetView topLeftCell="A7" workbookViewId="0">
      <selection activeCell="J152" sqref="J152"/>
    </sheetView>
  </sheetViews>
  <sheetFormatPr defaultColWidth="8.7265625" defaultRowHeight="14.5"/>
  <cols>
    <col min="1" max="1" width="6.81640625" style="4" customWidth="1"/>
    <col min="2" max="2" width="0.81640625" style="4" customWidth="1"/>
    <col min="3" max="3" width="3.453125" style="4" customWidth="1"/>
    <col min="4" max="4" width="3.54296875" style="4" customWidth="1"/>
    <col min="5" max="5" width="14" style="4" customWidth="1"/>
    <col min="6" max="6" width="41.54296875" style="4" customWidth="1"/>
    <col min="7" max="7" width="6.1796875" style="4" customWidth="1"/>
    <col min="8" max="8" width="11.453125" style="4" customWidth="1"/>
    <col min="9" max="9" width="12.81640625" style="4" customWidth="1"/>
    <col min="10" max="11" width="18.26953125" style="4" customWidth="1"/>
    <col min="12" max="12" width="7.54296875" style="4" customWidth="1"/>
    <col min="13" max="13" width="8.81640625" style="4" hidden="1" customWidth="1"/>
    <col min="14" max="14" width="8.7265625" style="4"/>
    <col min="15" max="20" width="11.54296875" style="4" hidden="1" customWidth="1"/>
    <col min="21" max="21" width="13.453125" style="4" hidden="1" customWidth="1"/>
    <col min="22" max="22" width="10.1796875" style="4" customWidth="1"/>
    <col min="23" max="23" width="13.453125" style="4" customWidth="1"/>
    <col min="24" max="24" width="10.1796875" style="4" customWidth="1"/>
    <col min="25" max="25" width="12.26953125" style="4" customWidth="1"/>
    <col min="26" max="26" width="9" style="4" customWidth="1"/>
    <col min="27" max="27" width="12.26953125" style="4" customWidth="1"/>
    <col min="28" max="28" width="13.453125" style="4" customWidth="1"/>
    <col min="29" max="29" width="9" style="4" customWidth="1"/>
    <col min="30" max="30" width="12.26953125" style="4" customWidth="1"/>
    <col min="31" max="31" width="13.453125" style="4" customWidth="1"/>
    <col min="32" max="16384" width="8.7265625" style="4"/>
  </cols>
  <sheetData>
    <row r="2" spans="2:46" ht="37" customHeight="1">
      <c r="L2" s="195" t="s">
        <v>5</v>
      </c>
      <c r="M2" s="196"/>
      <c r="N2" s="196"/>
      <c r="O2" s="196"/>
      <c r="P2" s="196"/>
      <c r="Q2" s="196"/>
      <c r="R2" s="196"/>
      <c r="S2" s="196"/>
      <c r="T2" s="196"/>
      <c r="U2" s="196"/>
      <c r="V2" s="196"/>
      <c r="AT2" s="5" t="s">
        <v>88</v>
      </c>
    </row>
    <row r="3" spans="2:46" ht="7" customHeight="1">
      <c r="B3" s="6"/>
      <c r="C3" s="7"/>
      <c r="D3" s="7"/>
      <c r="E3" s="7"/>
      <c r="F3" s="7"/>
      <c r="G3" s="7"/>
      <c r="H3" s="7"/>
      <c r="I3" s="7"/>
      <c r="J3" s="7"/>
      <c r="K3" s="7"/>
      <c r="L3" s="8"/>
      <c r="AT3" s="5" t="s">
        <v>82</v>
      </c>
    </row>
    <row r="4" spans="2:46" ht="25" customHeight="1">
      <c r="B4" s="8"/>
      <c r="D4" s="9" t="s">
        <v>89</v>
      </c>
      <c r="L4" s="8"/>
      <c r="M4" s="72" t="s">
        <v>10</v>
      </c>
      <c r="AT4" s="5" t="s">
        <v>3</v>
      </c>
    </row>
    <row r="5" spans="2:46" ht="7" customHeight="1">
      <c r="B5" s="8"/>
      <c r="L5" s="8"/>
    </row>
    <row r="6" spans="2:46" ht="12" customHeight="1">
      <c r="B6" s="8"/>
      <c r="D6" s="13" t="s">
        <v>14</v>
      </c>
      <c r="L6" s="8"/>
    </row>
    <row r="7" spans="2:46" ht="16.5" customHeight="1">
      <c r="B7" s="8"/>
      <c r="E7" s="203" t="str">
        <f>'[1]Rekapitulace stavby'!K6</f>
        <v>Stavební úpravy pavilonu pro vybudování laboratoře SOŠ a SOU</v>
      </c>
      <c r="F7" s="204"/>
      <c r="G7" s="204"/>
      <c r="H7" s="204"/>
      <c r="L7" s="8"/>
    </row>
    <row r="8" spans="2:46" s="17" customFormat="1" ht="12" customHeight="1">
      <c r="B8" s="16"/>
      <c r="D8" s="13" t="s">
        <v>90</v>
      </c>
      <c r="L8" s="16"/>
    </row>
    <row r="9" spans="2:46" s="17" customFormat="1" ht="16.5" customHeight="1">
      <c r="B9" s="16"/>
      <c r="E9" s="185" t="s">
        <v>1098</v>
      </c>
      <c r="F9" s="202"/>
      <c r="G9" s="202"/>
      <c r="H9" s="202"/>
      <c r="L9" s="16"/>
    </row>
    <row r="10" spans="2:46" s="17" customFormat="1">
      <c r="B10" s="16"/>
      <c r="L10" s="16"/>
    </row>
    <row r="11" spans="2:46" s="17" customFormat="1" ht="12" customHeight="1">
      <c r="B11" s="16"/>
      <c r="D11" s="13" t="s">
        <v>16</v>
      </c>
      <c r="F11" s="14" t="s">
        <v>1</v>
      </c>
      <c r="I11" s="13" t="s">
        <v>17</v>
      </c>
      <c r="J11" s="14" t="s">
        <v>1</v>
      </c>
      <c r="L11" s="16"/>
    </row>
    <row r="12" spans="2:46" s="17" customFormat="1" ht="12" customHeight="1">
      <c r="B12" s="16"/>
      <c r="D12" s="13" t="s">
        <v>18</v>
      </c>
      <c r="F12" s="14" t="s">
        <v>19</v>
      </c>
      <c r="I12" s="13" t="s">
        <v>20</v>
      </c>
      <c r="J12" s="73" t="str">
        <f>'[1]Rekapitulace stavby'!AN8</f>
        <v>19. 6. 2022</v>
      </c>
      <c r="L12" s="16"/>
    </row>
    <row r="13" spans="2:46" s="17" customFormat="1" ht="10.9" customHeight="1">
      <c r="B13" s="16"/>
      <c r="L13" s="16"/>
    </row>
    <row r="14" spans="2:46" s="17" customFormat="1" ht="12" customHeight="1">
      <c r="B14" s="16"/>
      <c r="D14" s="13" t="s">
        <v>22</v>
      </c>
      <c r="I14" s="13" t="s">
        <v>23</v>
      </c>
      <c r="J14" s="14" t="s">
        <v>1</v>
      </c>
      <c r="L14" s="16"/>
    </row>
    <row r="15" spans="2:46" s="17" customFormat="1" ht="18" customHeight="1">
      <c r="B15" s="16"/>
      <c r="E15" s="14" t="s">
        <v>24</v>
      </c>
      <c r="I15" s="13" t="s">
        <v>25</v>
      </c>
      <c r="J15" s="14" t="s">
        <v>1</v>
      </c>
      <c r="L15" s="16"/>
    </row>
    <row r="16" spans="2:46" s="17" customFormat="1" ht="7" customHeight="1">
      <c r="B16" s="16"/>
      <c r="L16" s="16"/>
    </row>
    <row r="17" spans="2:12" s="17" customFormat="1" ht="12" customHeight="1">
      <c r="B17" s="16"/>
      <c r="D17" s="13" t="s">
        <v>26</v>
      </c>
      <c r="I17" s="13" t="s">
        <v>23</v>
      </c>
      <c r="J17" s="14" t="str">
        <f>'[1]Rekapitulace stavby'!AN13</f>
        <v/>
      </c>
      <c r="L17" s="16"/>
    </row>
    <row r="18" spans="2:12" s="17" customFormat="1" ht="18" customHeight="1">
      <c r="B18" s="16"/>
      <c r="E18" s="197" t="str">
        <f>'[1]Rekapitulace stavby'!E14</f>
        <v xml:space="preserve"> </v>
      </c>
      <c r="F18" s="197"/>
      <c r="G18" s="197"/>
      <c r="H18" s="197"/>
      <c r="I18" s="13" t="s">
        <v>25</v>
      </c>
      <c r="J18" s="14" t="str">
        <f>'[1]Rekapitulace stavby'!AN14</f>
        <v/>
      </c>
      <c r="L18" s="16"/>
    </row>
    <row r="19" spans="2:12" s="17" customFormat="1" ht="7" customHeight="1">
      <c r="B19" s="16"/>
      <c r="L19" s="16"/>
    </row>
    <row r="20" spans="2:12" s="17" customFormat="1" ht="12" customHeight="1">
      <c r="B20" s="16"/>
      <c r="D20" s="13" t="s">
        <v>28</v>
      </c>
      <c r="I20" s="13" t="s">
        <v>23</v>
      </c>
      <c r="J20" s="14" t="str">
        <f>IF('[1]Rekapitulace stavby'!AN16="","",'[1]Rekapitulace stavby'!AN16)</f>
        <v/>
      </c>
      <c r="L20" s="16"/>
    </row>
    <row r="21" spans="2:12" s="17" customFormat="1" ht="18" customHeight="1">
      <c r="B21" s="16"/>
      <c r="E21" s="14" t="str">
        <f>IF('[1]Rekapitulace stavby'!E17="","",'[1]Rekapitulace stavby'!E17)</f>
        <v xml:space="preserve"> </v>
      </c>
      <c r="I21" s="13" t="s">
        <v>25</v>
      </c>
      <c r="J21" s="14" t="str">
        <f>IF('[1]Rekapitulace stavby'!AN17="","",'[1]Rekapitulace stavby'!AN17)</f>
        <v/>
      </c>
      <c r="L21" s="16"/>
    </row>
    <row r="22" spans="2:12" s="17" customFormat="1" ht="7" customHeight="1">
      <c r="B22" s="16"/>
      <c r="L22" s="16"/>
    </row>
    <row r="23" spans="2:12" s="17" customFormat="1" ht="12" customHeight="1">
      <c r="B23" s="16"/>
      <c r="D23" s="13" t="s">
        <v>30</v>
      </c>
      <c r="I23" s="13" t="s">
        <v>23</v>
      </c>
      <c r="J23" s="14" t="str">
        <f>IF('[1]Rekapitulace stavby'!AN19="","",'[1]Rekapitulace stavby'!AN19)</f>
        <v/>
      </c>
      <c r="L23" s="16"/>
    </row>
    <row r="24" spans="2:12" s="17" customFormat="1" ht="18" customHeight="1">
      <c r="B24" s="16"/>
      <c r="E24" s="14" t="str">
        <f>IF('[1]Rekapitulace stavby'!E20="","",'[1]Rekapitulace stavby'!E20)</f>
        <v xml:space="preserve"> </v>
      </c>
      <c r="I24" s="13" t="s">
        <v>25</v>
      </c>
      <c r="J24" s="14" t="str">
        <f>IF('[1]Rekapitulace stavby'!AN20="","",'[1]Rekapitulace stavby'!AN20)</f>
        <v/>
      </c>
      <c r="L24" s="16"/>
    </row>
    <row r="25" spans="2:12" s="17" customFormat="1" ht="7" customHeight="1">
      <c r="B25" s="16"/>
      <c r="L25" s="16"/>
    </row>
    <row r="26" spans="2:12" s="17" customFormat="1" ht="12" customHeight="1">
      <c r="B26" s="16"/>
      <c r="D26" s="13" t="s">
        <v>31</v>
      </c>
      <c r="L26" s="16"/>
    </row>
    <row r="27" spans="2:12" s="75" customFormat="1" ht="16.5" customHeight="1">
      <c r="B27" s="74"/>
      <c r="E27" s="199" t="s">
        <v>1</v>
      </c>
      <c r="F27" s="199"/>
      <c r="G27" s="199"/>
      <c r="H27" s="199"/>
      <c r="L27" s="74"/>
    </row>
    <row r="28" spans="2:12" s="17" customFormat="1" ht="7" customHeight="1">
      <c r="B28" s="16"/>
      <c r="L28" s="16"/>
    </row>
    <row r="29" spans="2:12" s="17" customFormat="1" ht="7" customHeight="1">
      <c r="B29" s="16"/>
      <c r="D29" s="38"/>
      <c r="E29" s="38"/>
      <c r="F29" s="38"/>
      <c r="G29" s="38"/>
      <c r="H29" s="38"/>
      <c r="I29" s="38"/>
      <c r="J29" s="38"/>
      <c r="K29" s="38"/>
      <c r="L29" s="16"/>
    </row>
    <row r="30" spans="2:12" s="17" customFormat="1" ht="25.4" customHeight="1">
      <c r="B30" s="16"/>
      <c r="D30" s="76" t="s">
        <v>33</v>
      </c>
      <c r="J30" s="77">
        <f>ROUND(J124, 2)</f>
        <v>0</v>
      </c>
      <c r="L30" s="16"/>
    </row>
    <row r="31" spans="2:12" s="17" customFormat="1" ht="7" customHeight="1">
      <c r="B31" s="16"/>
      <c r="D31" s="38"/>
      <c r="E31" s="38"/>
      <c r="F31" s="38"/>
      <c r="G31" s="38"/>
      <c r="H31" s="38"/>
      <c r="I31" s="38"/>
      <c r="J31" s="38"/>
      <c r="K31" s="38"/>
      <c r="L31" s="16"/>
    </row>
    <row r="32" spans="2:12" s="17" customFormat="1" ht="14.5" customHeight="1">
      <c r="B32" s="16"/>
      <c r="F32" s="78" t="s">
        <v>35</v>
      </c>
      <c r="I32" s="78" t="s">
        <v>34</v>
      </c>
      <c r="J32" s="78" t="s">
        <v>36</v>
      </c>
      <c r="L32" s="16"/>
    </row>
    <row r="33" spans="2:12" s="17" customFormat="1" ht="14.5" customHeight="1">
      <c r="B33" s="16"/>
      <c r="D33" s="79" t="s">
        <v>37</v>
      </c>
      <c r="E33" s="13" t="s">
        <v>38</v>
      </c>
      <c r="F33" s="80">
        <f>ROUND((SUM(BE124:BE146)),  2)</f>
        <v>0</v>
      </c>
      <c r="I33" s="81">
        <v>0.21</v>
      </c>
      <c r="J33" s="80">
        <f>ROUND(((SUM(BE124:BE146))*I33),  2)</f>
        <v>0</v>
      </c>
      <c r="L33" s="16"/>
    </row>
    <row r="34" spans="2:12" s="17" customFormat="1" ht="14.5" customHeight="1">
      <c r="B34" s="16"/>
      <c r="E34" s="13" t="s">
        <v>39</v>
      </c>
      <c r="F34" s="80">
        <f>ROUND((SUM(BF124:BF146)),  2)</f>
        <v>0</v>
      </c>
      <c r="I34" s="81">
        <v>0.15</v>
      </c>
      <c r="J34" s="80">
        <f>ROUND(((SUM(BF124:BF146))*I34),  2)</f>
        <v>0</v>
      </c>
      <c r="L34" s="16"/>
    </row>
    <row r="35" spans="2:12" s="17" customFormat="1" ht="14.5" hidden="1" customHeight="1">
      <c r="B35" s="16"/>
      <c r="E35" s="13" t="s">
        <v>40</v>
      </c>
      <c r="F35" s="80">
        <f>ROUND((SUM(BG124:BG146)),  2)</f>
        <v>0</v>
      </c>
      <c r="I35" s="81">
        <v>0.21</v>
      </c>
      <c r="J35" s="80">
        <f>0</f>
        <v>0</v>
      </c>
      <c r="L35" s="16"/>
    </row>
    <row r="36" spans="2:12" s="17" customFormat="1" ht="14.5" hidden="1" customHeight="1">
      <c r="B36" s="16"/>
      <c r="E36" s="13" t="s">
        <v>41</v>
      </c>
      <c r="F36" s="80">
        <f>ROUND((SUM(BH124:BH146)),  2)</f>
        <v>0</v>
      </c>
      <c r="I36" s="81">
        <v>0.15</v>
      </c>
      <c r="J36" s="80">
        <f>0</f>
        <v>0</v>
      </c>
      <c r="L36" s="16"/>
    </row>
    <row r="37" spans="2:12" s="17" customFormat="1" ht="14.5" hidden="1" customHeight="1">
      <c r="B37" s="16"/>
      <c r="E37" s="13" t="s">
        <v>42</v>
      </c>
      <c r="F37" s="80">
        <f>ROUND((SUM(BI124:BI146)),  2)</f>
        <v>0</v>
      </c>
      <c r="I37" s="81">
        <v>0</v>
      </c>
      <c r="J37" s="80">
        <f>0</f>
        <v>0</v>
      </c>
      <c r="L37" s="16"/>
    </row>
    <row r="38" spans="2:12" s="17" customFormat="1" ht="7" customHeight="1">
      <c r="B38" s="16"/>
      <c r="L38" s="16"/>
    </row>
    <row r="39" spans="2:12" s="17" customFormat="1" ht="25.4" customHeight="1">
      <c r="B39" s="16"/>
      <c r="D39" s="22" t="s">
        <v>43</v>
      </c>
      <c r="E39" s="23"/>
      <c r="F39" s="23"/>
      <c r="G39" s="82" t="s">
        <v>44</v>
      </c>
      <c r="H39" s="24" t="s">
        <v>45</v>
      </c>
      <c r="I39" s="23"/>
      <c r="J39" s="83">
        <f>SUM(J30:J37)</f>
        <v>0</v>
      </c>
      <c r="K39" s="84"/>
      <c r="L39" s="16"/>
    </row>
    <row r="40" spans="2:12" s="17" customFormat="1" ht="14.5" customHeight="1">
      <c r="B40" s="16"/>
      <c r="L40" s="16"/>
    </row>
    <row r="41" spans="2:12" ht="14.5" customHeight="1">
      <c r="B41" s="8"/>
      <c r="L41" s="8"/>
    </row>
    <row r="42" spans="2:12" ht="3" customHeight="1">
      <c r="B42" s="8"/>
      <c r="L42" s="8"/>
    </row>
    <row r="43" spans="2:12" ht="14.5" hidden="1" customHeight="1">
      <c r="B43" s="8"/>
      <c r="L43" s="8"/>
    </row>
    <row r="44" spans="2:12" ht="14.5" hidden="1" customHeight="1">
      <c r="B44" s="8"/>
      <c r="L44" s="8"/>
    </row>
    <row r="45" spans="2:12" ht="14.5" hidden="1" customHeight="1">
      <c r="B45" s="8"/>
      <c r="L45" s="8"/>
    </row>
    <row r="46" spans="2:12" ht="14.5" hidden="1" customHeight="1">
      <c r="B46" s="8"/>
      <c r="L46" s="8"/>
    </row>
    <row r="47" spans="2:12" ht="14.5" hidden="1" customHeight="1">
      <c r="B47" s="8"/>
      <c r="L47" s="8"/>
    </row>
    <row r="48" spans="2:12" ht="14.5" hidden="1" customHeight="1">
      <c r="B48" s="8"/>
      <c r="L48" s="8"/>
    </row>
    <row r="49" spans="2:12" ht="14.5" hidden="1" customHeight="1">
      <c r="B49" s="8"/>
      <c r="L49" s="8"/>
    </row>
    <row r="50" spans="2:12" s="17" customFormat="1" ht="14.5" customHeight="1">
      <c r="B50" s="16"/>
      <c r="D50" s="25" t="s">
        <v>46</v>
      </c>
      <c r="E50" s="26"/>
      <c r="F50" s="26"/>
      <c r="G50" s="25" t="s">
        <v>47</v>
      </c>
      <c r="H50" s="26"/>
      <c r="I50" s="26"/>
      <c r="J50" s="26"/>
      <c r="K50" s="26"/>
      <c r="L50" s="16"/>
    </row>
    <row r="51" spans="2:12">
      <c r="B51" s="8"/>
      <c r="L51" s="8"/>
    </row>
    <row r="52" spans="2:12" ht="11.5" customHeight="1">
      <c r="B52" s="8"/>
      <c r="L52" s="8"/>
    </row>
    <row r="53" spans="2:12" hidden="1">
      <c r="B53" s="8"/>
      <c r="L53" s="8"/>
    </row>
    <row r="54" spans="2:12" hidden="1">
      <c r="B54" s="8"/>
      <c r="L54" s="8"/>
    </row>
    <row r="55" spans="2:12" hidden="1">
      <c r="B55" s="8"/>
      <c r="L55" s="8"/>
    </row>
    <row r="56" spans="2:12" hidden="1">
      <c r="B56" s="8"/>
      <c r="L56" s="8"/>
    </row>
    <row r="57" spans="2:12" hidden="1">
      <c r="B57" s="8"/>
      <c r="L57" s="8"/>
    </row>
    <row r="58" spans="2:12" hidden="1">
      <c r="B58" s="8"/>
      <c r="L58" s="8"/>
    </row>
    <row r="59" spans="2:12" hidden="1">
      <c r="B59" s="8"/>
      <c r="L59" s="8"/>
    </row>
    <row r="60" spans="2:12" hidden="1">
      <c r="B60" s="8"/>
      <c r="L60" s="8"/>
    </row>
    <row r="61" spans="2:12" s="17" customFormat="1">
      <c r="B61" s="16"/>
      <c r="D61" s="27" t="s">
        <v>48</v>
      </c>
      <c r="E61" s="19"/>
      <c r="F61" s="85" t="s">
        <v>49</v>
      </c>
      <c r="G61" s="27" t="s">
        <v>48</v>
      </c>
      <c r="H61" s="19"/>
      <c r="I61" s="19"/>
      <c r="J61" s="86" t="s">
        <v>49</v>
      </c>
      <c r="K61" s="19"/>
      <c r="L61" s="16"/>
    </row>
    <row r="62" spans="2:12">
      <c r="B62" s="8"/>
      <c r="L62" s="8"/>
    </row>
    <row r="63" spans="2:12" ht="12.65" customHeight="1">
      <c r="B63" s="8"/>
      <c r="L63" s="8"/>
    </row>
    <row r="64" spans="2:12" hidden="1">
      <c r="B64" s="8"/>
      <c r="L64" s="8"/>
    </row>
    <row r="65" spans="2:12" s="17" customFormat="1">
      <c r="B65" s="16"/>
      <c r="D65" s="25" t="s">
        <v>50</v>
      </c>
      <c r="E65" s="26"/>
      <c r="F65" s="26"/>
      <c r="G65" s="25" t="s">
        <v>51</v>
      </c>
      <c r="H65" s="26"/>
      <c r="I65" s="26"/>
      <c r="J65" s="26"/>
      <c r="K65" s="26"/>
      <c r="L65" s="16"/>
    </row>
    <row r="66" spans="2:12">
      <c r="B66" s="8"/>
      <c r="L66" s="8"/>
    </row>
    <row r="67" spans="2:12">
      <c r="B67" s="8"/>
      <c r="L67" s="8"/>
    </row>
    <row r="68" spans="2:12" ht="5.5" customHeight="1">
      <c r="B68" s="8"/>
      <c r="L68" s="8"/>
    </row>
    <row r="69" spans="2:12" hidden="1">
      <c r="B69" s="8"/>
      <c r="L69" s="8"/>
    </row>
    <row r="70" spans="2:12" hidden="1">
      <c r="B70" s="8"/>
      <c r="L70" s="8"/>
    </row>
    <row r="71" spans="2:12" hidden="1">
      <c r="B71" s="8"/>
      <c r="L71" s="8"/>
    </row>
    <row r="72" spans="2:12" hidden="1">
      <c r="B72" s="8"/>
      <c r="L72" s="8"/>
    </row>
    <row r="73" spans="2:12" hidden="1">
      <c r="B73" s="8"/>
      <c r="L73" s="8"/>
    </row>
    <row r="74" spans="2:12" hidden="1">
      <c r="B74" s="8"/>
      <c r="L74" s="8"/>
    </row>
    <row r="75" spans="2:12" hidden="1">
      <c r="B75" s="8"/>
      <c r="L75" s="8"/>
    </row>
    <row r="76" spans="2:12" s="17" customFormat="1">
      <c r="B76" s="16"/>
      <c r="D76" s="27" t="s">
        <v>48</v>
      </c>
      <c r="E76" s="19"/>
      <c r="F76" s="85" t="s">
        <v>49</v>
      </c>
      <c r="G76" s="27" t="s">
        <v>48</v>
      </c>
      <c r="H76" s="19"/>
      <c r="I76" s="19"/>
      <c r="J76" s="86" t="s">
        <v>49</v>
      </c>
      <c r="K76" s="19"/>
      <c r="L76" s="16"/>
    </row>
    <row r="77" spans="2:12" s="17" customFormat="1" ht="14.5" customHeight="1">
      <c r="B77" s="28"/>
      <c r="C77" s="29"/>
      <c r="D77" s="29"/>
      <c r="E77" s="29"/>
      <c r="F77" s="29"/>
      <c r="G77" s="29"/>
      <c r="H77" s="29"/>
      <c r="I77" s="29"/>
      <c r="J77" s="29"/>
      <c r="K77" s="29"/>
      <c r="L77" s="16"/>
    </row>
    <row r="81" spans="2:47" s="17" customFormat="1" ht="7" customHeight="1">
      <c r="B81" s="30"/>
      <c r="C81" s="31"/>
      <c r="D81" s="31"/>
      <c r="E81" s="31"/>
      <c r="F81" s="31"/>
      <c r="G81" s="31"/>
      <c r="H81" s="31"/>
      <c r="I81" s="31"/>
      <c r="J81" s="31"/>
      <c r="K81" s="31"/>
      <c r="L81" s="16"/>
    </row>
    <row r="82" spans="2:47" s="17" customFormat="1" ht="25" customHeight="1">
      <c r="B82" s="16"/>
      <c r="C82" s="9" t="s">
        <v>93</v>
      </c>
      <c r="L82" s="16"/>
    </row>
    <row r="83" spans="2:47" s="17" customFormat="1" ht="7" customHeight="1">
      <c r="B83" s="16"/>
      <c r="L83" s="16"/>
    </row>
    <row r="84" spans="2:47" s="17" customFormat="1" ht="12" customHeight="1">
      <c r="B84" s="16"/>
      <c r="C84" s="13" t="s">
        <v>14</v>
      </c>
      <c r="L84" s="16"/>
    </row>
    <row r="85" spans="2:47" s="17" customFormat="1" ht="16.5" customHeight="1">
      <c r="B85" s="16"/>
      <c r="E85" s="203" t="str">
        <f>E7</f>
        <v>Stavební úpravy pavilonu pro vybudování laboratoře SOŠ a SOU</v>
      </c>
      <c r="F85" s="204"/>
      <c r="G85" s="204"/>
      <c r="H85" s="204"/>
      <c r="L85" s="16"/>
    </row>
    <row r="86" spans="2:47" s="17" customFormat="1" ht="12" customHeight="1">
      <c r="B86" s="16"/>
      <c r="C86" s="13" t="s">
        <v>90</v>
      </c>
      <c r="L86" s="16"/>
    </row>
    <row r="87" spans="2:47" s="17" customFormat="1" ht="16.5" customHeight="1">
      <c r="B87" s="16"/>
      <c r="E87" s="185" t="str">
        <f>E9</f>
        <v>22-157-3 - Vedlejší náklady</v>
      </c>
      <c r="F87" s="202"/>
      <c r="G87" s="202"/>
      <c r="H87" s="202"/>
      <c r="L87" s="16"/>
    </row>
    <row r="88" spans="2:47" s="17" customFormat="1" ht="7" customHeight="1">
      <c r="B88" s="16"/>
      <c r="L88" s="16"/>
    </row>
    <row r="89" spans="2:47" s="17" customFormat="1" ht="12" customHeight="1">
      <c r="B89" s="16"/>
      <c r="C89" s="13" t="s">
        <v>18</v>
      </c>
      <c r="F89" s="14" t="str">
        <f>F12</f>
        <v>Neratovice</v>
      </c>
      <c r="I89" s="13" t="s">
        <v>20</v>
      </c>
      <c r="J89" s="73" t="str">
        <f>IF(J12="","",J12)</f>
        <v>19. 6. 2022</v>
      </c>
      <c r="L89" s="16"/>
    </row>
    <row r="90" spans="2:47" s="17" customFormat="1" ht="7" customHeight="1">
      <c r="B90" s="16"/>
      <c r="L90" s="16"/>
    </row>
    <row r="91" spans="2:47" s="17" customFormat="1" ht="15.25" customHeight="1">
      <c r="B91" s="16"/>
      <c r="C91" s="13" t="s">
        <v>22</v>
      </c>
      <c r="F91" s="14" t="str">
        <f>E15</f>
        <v>SOŠ a SOU Neratovice</v>
      </c>
      <c r="I91" s="13" t="s">
        <v>28</v>
      </c>
      <c r="J91" s="87" t="str">
        <f>E21</f>
        <v xml:space="preserve"> </v>
      </c>
      <c r="L91" s="16"/>
    </row>
    <row r="92" spans="2:47" s="17" customFormat="1" ht="15.25" customHeight="1">
      <c r="B92" s="16"/>
      <c r="C92" s="13" t="s">
        <v>26</v>
      </c>
      <c r="F92" s="14" t="str">
        <f>IF(E18="","",E18)</f>
        <v xml:space="preserve"> </v>
      </c>
      <c r="I92" s="13" t="s">
        <v>30</v>
      </c>
      <c r="J92" s="87" t="str">
        <f>E24</f>
        <v xml:space="preserve"> </v>
      </c>
      <c r="L92" s="16"/>
    </row>
    <row r="93" spans="2:47" s="17" customFormat="1" ht="10.4" customHeight="1">
      <c r="B93" s="16"/>
      <c r="L93" s="16"/>
    </row>
    <row r="94" spans="2:47" s="17" customFormat="1" ht="29.25" customHeight="1">
      <c r="B94" s="16"/>
      <c r="C94" s="88" t="s">
        <v>94</v>
      </c>
      <c r="J94" s="89" t="s">
        <v>95</v>
      </c>
      <c r="L94" s="16"/>
    </row>
    <row r="95" spans="2:47" s="17" customFormat="1" ht="10.4" customHeight="1">
      <c r="B95" s="16"/>
      <c r="L95" s="16"/>
    </row>
    <row r="96" spans="2:47" s="17" customFormat="1" ht="22.9" customHeight="1">
      <c r="B96" s="16"/>
      <c r="C96" s="90" t="s">
        <v>96</v>
      </c>
      <c r="J96" s="77">
        <f>J124</f>
        <v>0</v>
      </c>
      <c r="L96" s="16"/>
      <c r="AU96" s="5" t="s">
        <v>97</v>
      </c>
    </row>
    <row r="97" spans="2:12" s="92" customFormat="1" ht="25" customHeight="1">
      <c r="B97" s="91"/>
      <c r="D97" s="93" t="s">
        <v>1099</v>
      </c>
      <c r="E97" s="94"/>
      <c r="F97" s="94"/>
      <c r="G97" s="94"/>
      <c r="H97" s="94"/>
      <c r="I97" s="94"/>
      <c r="J97" s="95">
        <f>J125</f>
        <v>0</v>
      </c>
      <c r="L97" s="91"/>
    </row>
    <row r="98" spans="2:12" s="97" customFormat="1" ht="19.899999999999999" customHeight="1">
      <c r="B98" s="96"/>
      <c r="D98" s="98" t="s">
        <v>1100</v>
      </c>
      <c r="E98" s="99"/>
      <c r="F98" s="99"/>
      <c r="G98" s="99"/>
      <c r="H98" s="99"/>
      <c r="I98" s="99"/>
      <c r="J98" s="100">
        <f>J126</f>
        <v>0</v>
      </c>
      <c r="L98" s="96"/>
    </row>
    <row r="99" spans="2:12" s="97" customFormat="1" ht="19.899999999999999" customHeight="1">
      <c r="B99" s="96"/>
      <c r="D99" s="98" t="s">
        <v>1101</v>
      </c>
      <c r="E99" s="99"/>
      <c r="F99" s="99"/>
      <c r="G99" s="99"/>
      <c r="H99" s="99"/>
      <c r="I99" s="99"/>
      <c r="J99" s="100">
        <f>J131</f>
        <v>0</v>
      </c>
      <c r="L99" s="96"/>
    </row>
    <row r="100" spans="2:12" s="97" customFormat="1" ht="19.899999999999999" customHeight="1">
      <c r="B100" s="96"/>
      <c r="D100" s="98" t="s">
        <v>1102</v>
      </c>
      <c r="E100" s="99"/>
      <c r="F100" s="99"/>
      <c r="G100" s="99"/>
      <c r="H100" s="99"/>
      <c r="I100" s="99"/>
      <c r="J100" s="100">
        <f>J134</f>
        <v>0</v>
      </c>
      <c r="L100" s="96"/>
    </row>
    <row r="101" spans="2:12" s="97" customFormat="1" ht="19.899999999999999" customHeight="1">
      <c r="B101" s="96"/>
      <c r="D101" s="98" t="s">
        <v>1103</v>
      </c>
      <c r="E101" s="99"/>
      <c r="F101" s="99"/>
      <c r="G101" s="99"/>
      <c r="H101" s="99"/>
      <c r="I101" s="99"/>
      <c r="J101" s="100">
        <f>J137</f>
        <v>0</v>
      </c>
      <c r="L101" s="96"/>
    </row>
    <row r="102" spans="2:12" s="97" customFormat="1" ht="19.899999999999999" customHeight="1">
      <c r="B102" s="96"/>
      <c r="D102" s="98" t="s">
        <v>1104</v>
      </c>
      <c r="E102" s="99"/>
      <c r="F102" s="99"/>
      <c r="G102" s="99"/>
      <c r="H102" s="99"/>
      <c r="I102" s="99"/>
      <c r="J102" s="100">
        <f>J139</f>
        <v>0</v>
      </c>
      <c r="L102" s="96"/>
    </row>
    <row r="103" spans="2:12" s="97" customFormat="1" ht="19.899999999999999" customHeight="1">
      <c r="B103" s="96"/>
      <c r="D103" s="98" t="s">
        <v>1105</v>
      </c>
      <c r="E103" s="99"/>
      <c r="F103" s="99"/>
      <c r="G103" s="99"/>
      <c r="H103" s="99"/>
      <c r="I103" s="99"/>
      <c r="J103" s="100">
        <f>J141</f>
        <v>0</v>
      </c>
      <c r="L103" s="96"/>
    </row>
    <row r="104" spans="2:12" s="97" customFormat="1" ht="19.899999999999999" customHeight="1">
      <c r="B104" s="96"/>
      <c r="D104" s="98" t="s">
        <v>1106</v>
      </c>
      <c r="E104" s="99"/>
      <c r="F104" s="99"/>
      <c r="G104" s="99"/>
      <c r="H104" s="99"/>
      <c r="I104" s="99"/>
      <c r="J104" s="100">
        <f>J143</f>
        <v>0</v>
      </c>
      <c r="L104" s="96"/>
    </row>
    <row r="105" spans="2:12" s="17" customFormat="1" ht="21.75" customHeight="1">
      <c r="B105" s="16"/>
      <c r="L105" s="16"/>
    </row>
    <row r="106" spans="2:12" s="17" customFormat="1" ht="7" customHeight="1">
      <c r="B106" s="28"/>
      <c r="C106" s="29"/>
      <c r="D106" s="29"/>
      <c r="E106" s="29"/>
      <c r="F106" s="29"/>
      <c r="G106" s="29"/>
      <c r="H106" s="29"/>
      <c r="I106" s="29"/>
      <c r="J106" s="29"/>
      <c r="K106" s="29"/>
      <c r="L106" s="16"/>
    </row>
    <row r="110" spans="2:12" s="17" customFormat="1" ht="7" customHeight="1">
      <c r="B110" s="30"/>
      <c r="C110" s="31"/>
      <c r="D110" s="31"/>
      <c r="E110" s="31"/>
      <c r="F110" s="31"/>
      <c r="G110" s="31"/>
      <c r="H110" s="31"/>
      <c r="I110" s="31"/>
      <c r="J110" s="31"/>
      <c r="K110" s="31"/>
      <c r="L110" s="16"/>
    </row>
    <row r="111" spans="2:12" s="17" customFormat="1" ht="25" customHeight="1">
      <c r="B111" s="16"/>
      <c r="C111" s="9" t="s">
        <v>115</v>
      </c>
      <c r="L111" s="16"/>
    </row>
    <row r="112" spans="2:12" s="17" customFormat="1" ht="7" customHeight="1">
      <c r="B112" s="16"/>
      <c r="L112" s="16"/>
    </row>
    <row r="113" spans="2:65" s="17" customFormat="1" ht="12" customHeight="1">
      <c r="B113" s="16"/>
      <c r="C113" s="13" t="s">
        <v>14</v>
      </c>
      <c r="L113" s="16"/>
    </row>
    <row r="114" spans="2:65" s="17" customFormat="1" ht="16.5" customHeight="1">
      <c r="B114" s="16"/>
      <c r="E114" s="203" t="str">
        <f>E7</f>
        <v>Stavební úpravy pavilonu pro vybudování laboratoře SOŠ a SOU</v>
      </c>
      <c r="F114" s="204"/>
      <c r="G114" s="204"/>
      <c r="H114" s="204"/>
      <c r="L114" s="16"/>
    </row>
    <row r="115" spans="2:65" s="17" customFormat="1" ht="12" customHeight="1">
      <c r="B115" s="16"/>
      <c r="C115" s="13" t="s">
        <v>90</v>
      </c>
      <c r="L115" s="16"/>
    </row>
    <row r="116" spans="2:65" s="17" customFormat="1" ht="16.5" customHeight="1">
      <c r="B116" s="16"/>
      <c r="E116" s="185" t="str">
        <f>E9</f>
        <v>22-157-3 - Vedlejší náklady</v>
      </c>
      <c r="F116" s="202"/>
      <c r="G116" s="202"/>
      <c r="H116" s="202"/>
      <c r="L116" s="16"/>
    </row>
    <row r="117" spans="2:65" s="17" customFormat="1" ht="7" customHeight="1">
      <c r="B117" s="16"/>
      <c r="L117" s="16"/>
    </row>
    <row r="118" spans="2:65" s="17" customFormat="1" ht="12" customHeight="1">
      <c r="B118" s="16"/>
      <c r="C118" s="13" t="s">
        <v>18</v>
      </c>
      <c r="F118" s="14" t="str">
        <f>F12</f>
        <v>Neratovice</v>
      </c>
      <c r="I118" s="13" t="s">
        <v>20</v>
      </c>
      <c r="J118" s="73" t="str">
        <f>IF(J12="","",J12)</f>
        <v>19. 6. 2022</v>
      </c>
      <c r="L118" s="16"/>
    </row>
    <row r="119" spans="2:65" s="17" customFormat="1" ht="7" customHeight="1">
      <c r="B119" s="16"/>
      <c r="L119" s="16"/>
    </row>
    <row r="120" spans="2:65" s="17" customFormat="1" ht="15.25" customHeight="1">
      <c r="B120" s="16"/>
      <c r="C120" s="13" t="s">
        <v>22</v>
      </c>
      <c r="F120" s="14" t="str">
        <f>E15</f>
        <v>SOŠ a SOU Neratovice</v>
      </c>
      <c r="I120" s="13" t="s">
        <v>28</v>
      </c>
      <c r="J120" s="87" t="str">
        <f>E21</f>
        <v xml:space="preserve"> </v>
      </c>
      <c r="L120" s="16"/>
    </row>
    <row r="121" spans="2:65" s="17" customFormat="1" ht="15.25" customHeight="1">
      <c r="B121" s="16"/>
      <c r="C121" s="13" t="s">
        <v>26</v>
      </c>
      <c r="F121" s="14" t="str">
        <f>IF(E18="","",E18)</f>
        <v xml:space="preserve"> </v>
      </c>
      <c r="I121" s="13" t="s">
        <v>30</v>
      </c>
      <c r="J121" s="87" t="str">
        <f>E24</f>
        <v xml:space="preserve"> </v>
      </c>
      <c r="L121" s="16"/>
    </row>
    <row r="122" spans="2:65" s="17" customFormat="1" ht="10.4" customHeight="1">
      <c r="B122" s="16"/>
      <c r="L122" s="16"/>
    </row>
    <row r="123" spans="2:65" s="105" customFormat="1" ht="29.25" customHeight="1">
      <c r="B123" s="101"/>
      <c r="C123" s="102" t="s">
        <v>116</v>
      </c>
      <c r="D123" s="103" t="s">
        <v>58</v>
      </c>
      <c r="E123" s="103" t="s">
        <v>54</v>
      </c>
      <c r="F123" s="103" t="s">
        <v>55</v>
      </c>
      <c r="G123" s="103" t="s">
        <v>117</v>
      </c>
      <c r="H123" s="103" t="s">
        <v>118</v>
      </c>
      <c r="I123" s="103" t="s">
        <v>119</v>
      </c>
      <c r="J123" s="103" t="s">
        <v>95</v>
      </c>
      <c r="K123" s="104" t="s">
        <v>120</v>
      </c>
      <c r="L123" s="101"/>
      <c r="M123" s="42" t="s">
        <v>1</v>
      </c>
      <c r="N123" s="43" t="s">
        <v>37</v>
      </c>
      <c r="O123" s="43" t="s">
        <v>121</v>
      </c>
      <c r="P123" s="43" t="s">
        <v>122</v>
      </c>
      <c r="Q123" s="43" t="s">
        <v>123</v>
      </c>
      <c r="R123" s="43" t="s">
        <v>124</v>
      </c>
      <c r="S123" s="43" t="s">
        <v>125</v>
      </c>
      <c r="T123" s="44" t="s">
        <v>126</v>
      </c>
    </row>
    <row r="124" spans="2:65" s="17" customFormat="1" ht="22.9" customHeight="1">
      <c r="B124" s="16"/>
      <c r="C124" s="48" t="s">
        <v>127</v>
      </c>
      <c r="J124" s="106">
        <f>BK124</f>
        <v>0</v>
      </c>
      <c r="L124" s="16"/>
      <c r="M124" s="45"/>
      <c r="N124" s="38"/>
      <c r="O124" s="38"/>
      <c r="P124" s="107">
        <f>P125</f>
        <v>0</v>
      </c>
      <c r="Q124" s="38"/>
      <c r="R124" s="107">
        <f>R125</f>
        <v>0</v>
      </c>
      <c r="S124" s="38"/>
      <c r="T124" s="108">
        <f>T125</f>
        <v>0</v>
      </c>
      <c r="AT124" s="5" t="s">
        <v>72</v>
      </c>
      <c r="AU124" s="5" t="s">
        <v>97</v>
      </c>
      <c r="BK124" s="109">
        <f>BK125</f>
        <v>0</v>
      </c>
    </row>
    <row r="125" spans="2:65" s="111" customFormat="1" ht="25.9" customHeight="1">
      <c r="B125" s="110"/>
      <c r="D125" s="112" t="s">
        <v>72</v>
      </c>
      <c r="E125" s="113" t="s">
        <v>1107</v>
      </c>
      <c r="F125" s="113" t="s">
        <v>1108</v>
      </c>
      <c r="J125" s="114">
        <f>BK125</f>
        <v>0</v>
      </c>
      <c r="L125" s="110"/>
      <c r="M125" s="115"/>
      <c r="P125" s="116">
        <f>P126+P131+P134+P137+P139+P141+P143</f>
        <v>0</v>
      </c>
      <c r="R125" s="116">
        <f>R126+R131+R134+R137+R139+R141+R143</f>
        <v>0</v>
      </c>
      <c r="T125" s="117">
        <f>T126+T131+T134+T137+T139+T141+T143</f>
        <v>0</v>
      </c>
      <c r="AR125" s="112" t="s">
        <v>151</v>
      </c>
      <c r="AT125" s="118" t="s">
        <v>72</v>
      </c>
      <c r="AU125" s="118" t="s">
        <v>73</v>
      </c>
      <c r="AY125" s="112" t="s">
        <v>130</v>
      </c>
      <c r="BK125" s="119">
        <f>BK126+BK131+BK134+BK137+BK139+BK141+BK143</f>
        <v>0</v>
      </c>
    </row>
    <row r="126" spans="2:65" s="111" customFormat="1" ht="22.9" customHeight="1">
      <c r="B126" s="110"/>
      <c r="D126" s="112" t="s">
        <v>72</v>
      </c>
      <c r="E126" s="120" t="s">
        <v>1109</v>
      </c>
      <c r="F126" s="120" t="s">
        <v>1110</v>
      </c>
      <c r="J126" s="121">
        <f>BK126</f>
        <v>0</v>
      </c>
      <c r="L126" s="110"/>
      <c r="M126" s="115"/>
      <c r="P126" s="116">
        <f>SUM(P127:P130)</f>
        <v>0</v>
      </c>
      <c r="R126" s="116">
        <f>SUM(R127:R130)</f>
        <v>0</v>
      </c>
      <c r="T126" s="117">
        <f>SUM(T127:T130)</f>
        <v>0</v>
      </c>
      <c r="AR126" s="112" t="s">
        <v>151</v>
      </c>
      <c r="AT126" s="118" t="s">
        <v>72</v>
      </c>
      <c r="AU126" s="118" t="s">
        <v>80</v>
      </c>
      <c r="AY126" s="112" t="s">
        <v>130</v>
      </c>
      <c r="BK126" s="119">
        <f>SUM(BK127:BK130)</f>
        <v>0</v>
      </c>
    </row>
    <row r="127" spans="2:65" s="17" customFormat="1" ht="16.5" customHeight="1">
      <c r="B127" s="16"/>
      <c r="C127" s="122" t="s">
        <v>80</v>
      </c>
      <c r="D127" s="122" t="s">
        <v>132</v>
      </c>
      <c r="E127" s="123" t="s">
        <v>1111</v>
      </c>
      <c r="F127" s="124" t="s">
        <v>1112</v>
      </c>
      <c r="G127" s="125" t="s">
        <v>1113</v>
      </c>
      <c r="H127" s="126">
        <v>1</v>
      </c>
      <c r="I127" s="1">
        <v>0</v>
      </c>
      <c r="J127" s="128">
        <f>ROUND(I127*H127,2)</f>
        <v>0</v>
      </c>
      <c r="K127" s="124" t="s">
        <v>1114</v>
      </c>
      <c r="L127" s="16"/>
      <c r="M127" s="129" t="s">
        <v>1</v>
      </c>
      <c r="N127" s="130" t="s">
        <v>38</v>
      </c>
      <c r="O127" s="131">
        <v>0</v>
      </c>
      <c r="P127" s="131">
        <f>O127*H127</f>
        <v>0</v>
      </c>
      <c r="Q127" s="131">
        <v>0</v>
      </c>
      <c r="R127" s="131">
        <f>Q127*H127</f>
        <v>0</v>
      </c>
      <c r="S127" s="131">
        <v>0</v>
      </c>
      <c r="T127" s="132">
        <f>S127*H127</f>
        <v>0</v>
      </c>
      <c r="AR127" s="88" t="s">
        <v>1115</v>
      </c>
      <c r="AT127" s="88" t="s">
        <v>132</v>
      </c>
      <c r="AU127" s="88" t="s">
        <v>82</v>
      </c>
      <c r="AY127" s="5" t="s">
        <v>130</v>
      </c>
      <c r="BE127" s="133">
        <f>IF(N127="základní",J127,0)</f>
        <v>0</v>
      </c>
      <c r="BF127" s="133">
        <f>IF(N127="snížená",J127,0)</f>
        <v>0</v>
      </c>
      <c r="BG127" s="133">
        <f>IF(N127="zákl. přenesená",J127,0)</f>
        <v>0</v>
      </c>
      <c r="BH127" s="133">
        <f>IF(N127="sníž. přenesená",J127,0)</f>
        <v>0</v>
      </c>
      <c r="BI127" s="133">
        <f>IF(N127="nulová",J127,0)</f>
        <v>0</v>
      </c>
      <c r="BJ127" s="5" t="s">
        <v>80</v>
      </c>
      <c r="BK127" s="133">
        <f>ROUND(I127*H127,2)</f>
        <v>0</v>
      </c>
      <c r="BL127" s="5" t="s">
        <v>1115</v>
      </c>
      <c r="BM127" s="88" t="s">
        <v>1116</v>
      </c>
    </row>
    <row r="128" spans="2:65" s="17" customFormat="1" ht="16.5" customHeight="1">
      <c r="B128" s="16"/>
      <c r="C128" s="122" t="s">
        <v>82</v>
      </c>
      <c r="D128" s="122" t="s">
        <v>132</v>
      </c>
      <c r="E128" s="123" t="s">
        <v>1117</v>
      </c>
      <c r="F128" s="124" t="s">
        <v>1118</v>
      </c>
      <c r="G128" s="125" t="s">
        <v>778</v>
      </c>
      <c r="H128" s="126">
        <v>1</v>
      </c>
      <c r="I128" s="1">
        <v>0</v>
      </c>
      <c r="J128" s="128">
        <f>ROUND(I128*H128,2)</f>
        <v>0</v>
      </c>
      <c r="K128" s="124" t="s">
        <v>136</v>
      </c>
      <c r="L128" s="16"/>
      <c r="M128" s="129" t="s">
        <v>1</v>
      </c>
      <c r="N128" s="130" t="s">
        <v>38</v>
      </c>
      <c r="O128" s="131">
        <v>0</v>
      </c>
      <c r="P128" s="131">
        <f>O128*H128</f>
        <v>0</v>
      </c>
      <c r="Q128" s="131">
        <v>0</v>
      </c>
      <c r="R128" s="131">
        <f>Q128*H128</f>
        <v>0</v>
      </c>
      <c r="S128" s="131">
        <v>0</v>
      </c>
      <c r="T128" s="132">
        <f>S128*H128</f>
        <v>0</v>
      </c>
      <c r="AR128" s="88" t="s">
        <v>1115</v>
      </c>
      <c r="AT128" s="88" t="s">
        <v>132</v>
      </c>
      <c r="AU128" s="88" t="s">
        <v>82</v>
      </c>
      <c r="AY128" s="5" t="s">
        <v>130</v>
      </c>
      <c r="BE128" s="133">
        <f>IF(N128="základní",J128,0)</f>
        <v>0</v>
      </c>
      <c r="BF128" s="133">
        <f>IF(N128="snížená",J128,0)</f>
        <v>0</v>
      </c>
      <c r="BG128" s="133">
        <f>IF(N128="zákl. přenesená",J128,0)</f>
        <v>0</v>
      </c>
      <c r="BH128" s="133">
        <f>IF(N128="sníž. přenesená",J128,0)</f>
        <v>0</v>
      </c>
      <c r="BI128" s="133">
        <f>IF(N128="nulová",J128,0)</f>
        <v>0</v>
      </c>
      <c r="BJ128" s="5" t="s">
        <v>80</v>
      </c>
      <c r="BK128" s="133">
        <f>ROUND(I128*H128,2)</f>
        <v>0</v>
      </c>
      <c r="BL128" s="5" t="s">
        <v>1115</v>
      </c>
      <c r="BM128" s="88" t="s">
        <v>1119</v>
      </c>
    </row>
    <row r="129" spans="2:65" s="17" customFormat="1" ht="16.5" customHeight="1">
      <c r="B129" s="16"/>
      <c r="C129" s="122" t="s">
        <v>142</v>
      </c>
      <c r="D129" s="122" t="s">
        <v>132</v>
      </c>
      <c r="E129" s="123" t="s">
        <v>1120</v>
      </c>
      <c r="F129" s="124" t="s">
        <v>1121</v>
      </c>
      <c r="G129" s="125" t="s">
        <v>979</v>
      </c>
      <c r="H129" s="126">
        <v>2</v>
      </c>
      <c r="I129" s="1">
        <v>0</v>
      </c>
      <c r="J129" s="128">
        <f>ROUND(I129*H129,2)</f>
        <v>0</v>
      </c>
      <c r="K129" s="124" t="s">
        <v>1</v>
      </c>
      <c r="L129" s="16"/>
      <c r="M129" s="129" t="s">
        <v>1</v>
      </c>
      <c r="N129" s="130" t="s">
        <v>38</v>
      </c>
      <c r="O129" s="131">
        <v>0</v>
      </c>
      <c r="P129" s="131">
        <f>O129*H129</f>
        <v>0</v>
      </c>
      <c r="Q129" s="131">
        <v>0</v>
      </c>
      <c r="R129" s="131">
        <f>Q129*H129</f>
        <v>0</v>
      </c>
      <c r="S129" s="131">
        <v>0</v>
      </c>
      <c r="T129" s="132">
        <f>S129*H129</f>
        <v>0</v>
      </c>
      <c r="AR129" s="88" t="s">
        <v>1115</v>
      </c>
      <c r="AT129" s="88" t="s">
        <v>132</v>
      </c>
      <c r="AU129" s="88" t="s">
        <v>82</v>
      </c>
      <c r="AY129" s="5" t="s">
        <v>130</v>
      </c>
      <c r="BE129" s="133">
        <f>IF(N129="základní",J129,0)</f>
        <v>0</v>
      </c>
      <c r="BF129" s="133">
        <f>IF(N129="snížená",J129,0)</f>
        <v>0</v>
      </c>
      <c r="BG129" s="133">
        <f>IF(N129="zákl. přenesená",J129,0)</f>
        <v>0</v>
      </c>
      <c r="BH129" s="133">
        <f>IF(N129="sníž. přenesená",J129,0)</f>
        <v>0</v>
      </c>
      <c r="BI129" s="133">
        <f>IF(N129="nulová",J129,0)</f>
        <v>0</v>
      </c>
      <c r="BJ129" s="5" t="s">
        <v>80</v>
      </c>
      <c r="BK129" s="133">
        <f>ROUND(I129*H129,2)</f>
        <v>0</v>
      </c>
      <c r="BL129" s="5" t="s">
        <v>1115</v>
      </c>
      <c r="BM129" s="88" t="s">
        <v>1122</v>
      </c>
    </row>
    <row r="130" spans="2:65" s="17" customFormat="1" ht="16.5" customHeight="1">
      <c r="B130" s="16"/>
      <c r="C130" s="122" t="s">
        <v>137</v>
      </c>
      <c r="D130" s="122" t="s">
        <v>132</v>
      </c>
      <c r="E130" s="123" t="s">
        <v>1123</v>
      </c>
      <c r="F130" s="124" t="s">
        <v>1124</v>
      </c>
      <c r="G130" s="125" t="s">
        <v>778</v>
      </c>
      <c r="H130" s="126">
        <v>1</v>
      </c>
      <c r="I130" s="1">
        <v>0</v>
      </c>
      <c r="J130" s="128">
        <f>ROUND(I130*H130,2)</f>
        <v>0</v>
      </c>
      <c r="K130" s="124" t="s">
        <v>1125</v>
      </c>
      <c r="L130" s="16"/>
      <c r="M130" s="129" t="s">
        <v>1</v>
      </c>
      <c r="N130" s="130" t="s">
        <v>38</v>
      </c>
      <c r="O130" s="131">
        <v>0</v>
      </c>
      <c r="P130" s="131">
        <f>O130*H130</f>
        <v>0</v>
      </c>
      <c r="Q130" s="131">
        <v>0</v>
      </c>
      <c r="R130" s="131">
        <f>Q130*H130</f>
        <v>0</v>
      </c>
      <c r="S130" s="131">
        <v>0</v>
      </c>
      <c r="T130" s="132">
        <f>S130*H130</f>
        <v>0</v>
      </c>
      <c r="AR130" s="88" t="s">
        <v>1115</v>
      </c>
      <c r="AT130" s="88" t="s">
        <v>132</v>
      </c>
      <c r="AU130" s="88" t="s">
        <v>82</v>
      </c>
      <c r="AY130" s="5" t="s">
        <v>130</v>
      </c>
      <c r="BE130" s="133">
        <f>IF(N130="základní",J130,0)</f>
        <v>0</v>
      </c>
      <c r="BF130" s="133">
        <f>IF(N130="snížená",J130,0)</f>
        <v>0</v>
      </c>
      <c r="BG130" s="133">
        <f>IF(N130="zákl. přenesená",J130,0)</f>
        <v>0</v>
      </c>
      <c r="BH130" s="133">
        <f>IF(N130="sníž. přenesená",J130,0)</f>
        <v>0</v>
      </c>
      <c r="BI130" s="133">
        <f>IF(N130="nulová",J130,0)</f>
        <v>0</v>
      </c>
      <c r="BJ130" s="5" t="s">
        <v>80</v>
      </c>
      <c r="BK130" s="133">
        <f>ROUND(I130*H130,2)</f>
        <v>0</v>
      </c>
      <c r="BL130" s="5" t="s">
        <v>1115</v>
      </c>
      <c r="BM130" s="88" t="s">
        <v>1126</v>
      </c>
    </row>
    <row r="131" spans="2:65" s="111" customFormat="1" ht="22.9" customHeight="1">
      <c r="B131" s="110"/>
      <c r="D131" s="112" t="s">
        <v>72</v>
      </c>
      <c r="E131" s="120" t="s">
        <v>1127</v>
      </c>
      <c r="F131" s="120" t="s">
        <v>1128</v>
      </c>
      <c r="I131" s="151"/>
      <c r="J131" s="121">
        <f>BK131</f>
        <v>0</v>
      </c>
      <c r="L131" s="110"/>
      <c r="M131" s="115"/>
      <c r="P131" s="116">
        <f>SUM(P132:P133)</f>
        <v>0</v>
      </c>
      <c r="R131" s="116">
        <f>SUM(R132:R133)</f>
        <v>0</v>
      </c>
      <c r="T131" s="117">
        <f>SUM(T132:T133)</f>
        <v>0</v>
      </c>
      <c r="AR131" s="112" t="s">
        <v>151</v>
      </c>
      <c r="AT131" s="118" t="s">
        <v>72</v>
      </c>
      <c r="AU131" s="118" t="s">
        <v>80</v>
      </c>
      <c r="AY131" s="112" t="s">
        <v>130</v>
      </c>
      <c r="BK131" s="119">
        <f>SUM(BK132:BK133)</f>
        <v>0</v>
      </c>
    </row>
    <row r="132" spans="2:65" s="17" customFormat="1" ht="16.5" customHeight="1">
      <c r="B132" s="16"/>
      <c r="C132" s="122" t="s">
        <v>151</v>
      </c>
      <c r="D132" s="122" t="s">
        <v>132</v>
      </c>
      <c r="E132" s="123" t="s">
        <v>1129</v>
      </c>
      <c r="F132" s="124" t="s">
        <v>1130</v>
      </c>
      <c r="G132" s="125" t="s">
        <v>1113</v>
      </c>
      <c r="H132" s="126">
        <v>1</v>
      </c>
      <c r="I132" s="1">
        <v>0</v>
      </c>
      <c r="J132" s="128">
        <f>ROUND(I132*H132,2)</f>
        <v>0</v>
      </c>
      <c r="K132" s="124" t="s">
        <v>1</v>
      </c>
      <c r="L132" s="16"/>
      <c r="M132" s="129" t="s">
        <v>1</v>
      </c>
      <c r="N132" s="130" t="s">
        <v>38</v>
      </c>
      <c r="O132" s="131">
        <v>0</v>
      </c>
      <c r="P132" s="131">
        <f>O132*H132</f>
        <v>0</v>
      </c>
      <c r="Q132" s="131">
        <v>0</v>
      </c>
      <c r="R132" s="131">
        <f>Q132*H132</f>
        <v>0</v>
      </c>
      <c r="S132" s="131">
        <v>0</v>
      </c>
      <c r="T132" s="132">
        <f>S132*H132</f>
        <v>0</v>
      </c>
      <c r="AR132" s="88" t="s">
        <v>1115</v>
      </c>
      <c r="AT132" s="88" t="s">
        <v>132</v>
      </c>
      <c r="AU132" s="88" t="s">
        <v>82</v>
      </c>
      <c r="AY132" s="5" t="s">
        <v>130</v>
      </c>
      <c r="BE132" s="133">
        <f>IF(N132="základní",J132,0)</f>
        <v>0</v>
      </c>
      <c r="BF132" s="133">
        <f>IF(N132="snížená",J132,0)</f>
        <v>0</v>
      </c>
      <c r="BG132" s="133">
        <f>IF(N132="zákl. přenesená",J132,0)</f>
        <v>0</v>
      </c>
      <c r="BH132" s="133">
        <f>IF(N132="sníž. přenesená",J132,0)</f>
        <v>0</v>
      </c>
      <c r="BI132" s="133">
        <f>IF(N132="nulová",J132,0)</f>
        <v>0</v>
      </c>
      <c r="BJ132" s="5" t="s">
        <v>80</v>
      </c>
      <c r="BK132" s="133">
        <f>ROUND(I132*H132,2)</f>
        <v>0</v>
      </c>
      <c r="BL132" s="5" t="s">
        <v>1115</v>
      </c>
      <c r="BM132" s="88" t="s">
        <v>1131</v>
      </c>
    </row>
    <row r="133" spans="2:65" s="17" customFormat="1" ht="16.5" customHeight="1">
      <c r="B133" s="16"/>
      <c r="C133" s="122" t="s">
        <v>155</v>
      </c>
      <c r="D133" s="122" t="s">
        <v>132</v>
      </c>
      <c r="E133" s="123" t="s">
        <v>1132</v>
      </c>
      <c r="F133" s="124" t="s">
        <v>1133</v>
      </c>
      <c r="G133" s="125" t="s">
        <v>1113</v>
      </c>
      <c r="H133" s="126">
        <v>1</v>
      </c>
      <c r="I133" s="1">
        <v>0</v>
      </c>
      <c r="J133" s="128">
        <f>ROUND(I133*H133,2)</f>
        <v>0</v>
      </c>
      <c r="K133" s="124" t="s">
        <v>1</v>
      </c>
      <c r="L133" s="16"/>
      <c r="M133" s="129" t="s">
        <v>1</v>
      </c>
      <c r="N133" s="130" t="s">
        <v>38</v>
      </c>
      <c r="O133" s="131">
        <v>0</v>
      </c>
      <c r="P133" s="131">
        <f>O133*H133</f>
        <v>0</v>
      </c>
      <c r="Q133" s="131">
        <v>0</v>
      </c>
      <c r="R133" s="131">
        <f>Q133*H133</f>
        <v>0</v>
      </c>
      <c r="S133" s="131">
        <v>0</v>
      </c>
      <c r="T133" s="132">
        <f>S133*H133</f>
        <v>0</v>
      </c>
      <c r="AR133" s="88" t="s">
        <v>1115</v>
      </c>
      <c r="AT133" s="88" t="s">
        <v>132</v>
      </c>
      <c r="AU133" s="88" t="s">
        <v>82</v>
      </c>
      <c r="AY133" s="5" t="s">
        <v>130</v>
      </c>
      <c r="BE133" s="133">
        <f>IF(N133="základní",J133,0)</f>
        <v>0</v>
      </c>
      <c r="BF133" s="133">
        <f>IF(N133="snížená",J133,0)</f>
        <v>0</v>
      </c>
      <c r="BG133" s="133">
        <f>IF(N133="zákl. přenesená",J133,0)</f>
        <v>0</v>
      </c>
      <c r="BH133" s="133">
        <f>IF(N133="sníž. přenesená",J133,0)</f>
        <v>0</v>
      </c>
      <c r="BI133" s="133">
        <f>IF(N133="nulová",J133,0)</f>
        <v>0</v>
      </c>
      <c r="BJ133" s="5" t="s">
        <v>80</v>
      </c>
      <c r="BK133" s="133">
        <f>ROUND(I133*H133,2)</f>
        <v>0</v>
      </c>
      <c r="BL133" s="5" t="s">
        <v>1115</v>
      </c>
      <c r="BM133" s="88" t="s">
        <v>1134</v>
      </c>
    </row>
    <row r="134" spans="2:65" s="111" customFormat="1" ht="22.9" customHeight="1">
      <c r="B134" s="110"/>
      <c r="D134" s="112" t="s">
        <v>72</v>
      </c>
      <c r="E134" s="120" t="s">
        <v>1135</v>
      </c>
      <c r="F134" s="120" t="s">
        <v>1136</v>
      </c>
      <c r="I134" s="151"/>
      <c r="J134" s="121">
        <f>BK134</f>
        <v>0</v>
      </c>
      <c r="L134" s="110"/>
      <c r="M134" s="115"/>
      <c r="P134" s="116">
        <f>SUM(P135:P136)</f>
        <v>0</v>
      </c>
      <c r="R134" s="116">
        <f>SUM(R135:R136)</f>
        <v>0</v>
      </c>
      <c r="T134" s="117">
        <f>SUM(T135:T136)</f>
        <v>0</v>
      </c>
      <c r="AR134" s="112" t="s">
        <v>151</v>
      </c>
      <c r="AT134" s="118" t="s">
        <v>72</v>
      </c>
      <c r="AU134" s="118" t="s">
        <v>80</v>
      </c>
      <c r="AY134" s="112" t="s">
        <v>130</v>
      </c>
      <c r="BK134" s="119">
        <f>SUM(BK135:BK136)</f>
        <v>0</v>
      </c>
    </row>
    <row r="135" spans="2:65" s="17" customFormat="1" ht="24.25" customHeight="1">
      <c r="B135" s="16"/>
      <c r="C135" s="122" t="s">
        <v>160</v>
      </c>
      <c r="D135" s="122" t="s">
        <v>132</v>
      </c>
      <c r="E135" s="123" t="s">
        <v>1137</v>
      </c>
      <c r="F135" s="124" t="s">
        <v>1138</v>
      </c>
      <c r="G135" s="125" t="s">
        <v>1113</v>
      </c>
      <c r="H135" s="126">
        <v>1</v>
      </c>
      <c r="I135" s="1">
        <v>0</v>
      </c>
      <c r="J135" s="128">
        <f>ROUND(I135*H135,2)</f>
        <v>0</v>
      </c>
      <c r="K135" s="124" t="s">
        <v>1</v>
      </c>
      <c r="L135" s="16"/>
      <c r="M135" s="129" t="s">
        <v>1</v>
      </c>
      <c r="N135" s="130" t="s">
        <v>38</v>
      </c>
      <c r="O135" s="131">
        <v>0</v>
      </c>
      <c r="P135" s="131">
        <f>O135*H135</f>
        <v>0</v>
      </c>
      <c r="Q135" s="131">
        <v>0</v>
      </c>
      <c r="R135" s="131">
        <f>Q135*H135</f>
        <v>0</v>
      </c>
      <c r="S135" s="131">
        <v>0</v>
      </c>
      <c r="T135" s="132">
        <f>S135*H135</f>
        <v>0</v>
      </c>
      <c r="AR135" s="88" t="s">
        <v>1115</v>
      </c>
      <c r="AT135" s="88" t="s">
        <v>132</v>
      </c>
      <c r="AU135" s="88" t="s">
        <v>82</v>
      </c>
      <c r="AY135" s="5" t="s">
        <v>130</v>
      </c>
      <c r="BE135" s="133">
        <f>IF(N135="základní",J135,0)</f>
        <v>0</v>
      </c>
      <c r="BF135" s="133">
        <f>IF(N135="snížená",J135,0)</f>
        <v>0</v>
      </c>
      <c r="BG135" s="133">
        <f>IF(N135="zákl. přenesená",J135,0)</f>
        <v>0</v>
      </c>
      <c r="BH135" s="133">
        <f>IF(N135="sníž. přenesená",J135,0)</f>
        <v>0</v>
      </c>
      <c r="BI135" s="133">
        <f>IF(N135="nulová",J135,0)</f>
        <v>0</v>
      </c>
      <c r="BJ135" s="5" t="s">
        <v>80</v>
      </c>
      <c r="BK135" s="133">
        <f>ROUND(I135*H135,2)</f>
        <v>0</v>
      </c>
      <c r="BL135" s="5" t="s">
        <v>1115</v>
      </c>
      <c r="BM135" s="88" t="s">
        <v>1139</v>
      </c>
    </row>
    <row r="136" spans="2:65" s="17" customFormat="1" ht="16.5" customHeight="1">
      <c r="B136" s="16"/>
      <c r="C136" s="122">
        <v>8</v>
      </c>
      <c r="D136" s="122" t="s">
        <v>132</v>
      </c>
      <c r="E136" s="123" t="s">
        <v>1140</v>
      </c>
      <c r="F136" s="124" t="s">
        <v>1141</v>
      </c>
      <c r="G136" s="125" t="s">
        <v>1142</v>
      </c>
      <c r="H136" s="126">
        <v>20</v>
      </c>
      <c r="I136" s="1">
        <v>0</v>
      </c>
      <c r="J136" s="128">
        <f>ROUND(I136*H136,2)</f>
        <v>0</v>
      </c>
      <c r="K136" s="124" t="s">
        <v>1125</v>
      </c>
      <c r="L136" s="16"/>
      <c r="M136" s="129" t="s">
        <v>1</v>
      </c>
      <c r="N136" s="130" t="s">
        <v>38</v>
      </c>
      <c r="O136" s="131">
        <v>0</v>
      </c>
      <c r="P136" s="131">
        <f>O136*H136</f>
        <v>0</v>
      </c>
      <c r="Q136" s="131">
        <v>0</v>
      </c>
      <c r="R136" s="131">
        <f>Q136*H136</f>
        <v>0</v>
      </c>
      <c r="S136" s="131">
        <v>0</v>
      </c>
      <c r="T136" s="132">
        <f>S136*H136</f>
        <v>0</v>
      </c>
      <c r="AR136" s="88" t="s">
        <v>1115</v>
      </c>
      <c r="AT136" s="88" t="s">
        <v>132</v>
      </c>
      <c r="AU136" s="88" t="s">
        <v>82</v>
      </c>
      <c r="AY136" s="5" t="s">
        <v>130</v>
      </c>
      <c r="BE136" s="133">
        <f>IF(N136="základní",J136,0)</f>
        <v>0</v>
      </c>
      <c r="BF136" s="133">
        <f>IF(N136="snížená",J136,0)</f>
        <v>0</v>
      </c>
      <c r="BG136" s="133">
        <f>IF(N136="zákl. přenesená",J136,0)</f>
        <v>0</v>
      </c>
      <c r="BH136" s="133">
        <f>IF(N136="sníž. přenesená",J136,0)</f>
        <v>0</v>
      </c>
      <c r="BI136" s="133">
        <f>IF(N136="nulová",J136,0)</f>
        <v>0</v>
      </c>
      <c r="BJ136" s="5" t="s">
        <v>80</v>
      </c>
      <c r="BK136" s="133">
        <f>ROUND(I136*H136,2)</f>
        <v>0</v>
      </c>
      <c r="BL136" s="5" t="s">
        <v>1115</v>
      </c>
      <c r="BM136" s="88" t="s">
        <v>1143</v>
      </c>
    </row>
    <row r="137" spans="2:65" s="111" customFormat="1" ht="22.9" customHeight="1">
      <c r="B137" s="110"/>
      <c r="D137" s="112" t="s">
        <v>72</v>
      </c>
      <c r="E137" s="120" t="s">
        <v>1144</v>
      </c>
      <c r="F137" s="120" t="s">
        <v>1145</v>
      </c>
      <c r="I137" s="151"/>
      <c r="J137" s="121">
        <f>BK137</f>
        <v>0</v>
      </c>
      <c r="L137" s="110"/>
      <c r="M137" s="115"/>
      <c r="P137" s="116">
        <f>P138</f>
        <v>0</v>
      </c>
      <c r="R137" s="116">
        <f>R138</f>
        <v>0</v>
      </c>
      <c r="T137" s="117">
        <f>T138</f>
        <v>0</v>
      </c>
      <c r="AR137" s="112" t="s">
        <v>151</v>
      </c>
      <c r="AT137" s="118" t="s">
        <v>72</v>
      </c>
      <c r="AU137" s="118" t="s">
        <v>80</v>
      </c>
      <c r="AY137" s="112" t="s">
        <v>130</v>
      </c>
      <c r="BK137" s="119">
        <f>BK138</f>
        <v>0</v>
      </c>
    </row>
    <row r="138" spans="2:65" s="17" customFormat="1" ht="16.5" customHeight="1">
      <c r="B138" s="16"/>
      <c r="C138" s="122">
        <v>9</v>
      </c>
      <c r="D138" s="122" t="s">
        <v>132</v>
      </c>
      <c r="E138" s="123" t="s">
        <v>1146</v>
      </c>
      <c r="F138" s="124" t="s">
        <v>1145</v>
      </c>
      <c r="G138" s="125" t="s">
        <v>1113</v>
      </c>
      <c r="H138" s="126">
        <v>1</v>
      </c>
      <c r="I138" s="1">
        <v>0</v>
      </c>
      <c r="J138" s="128">
        <f>ROUND(I138*H138,2)</f>
        <v>0</v>
      </c>
      <c r="K138" s="124" t="s">
        <v>1125</v>
      </c>
      <c r="L138" s="16"/>
      <c r="M138" s="129" t="s">
        <v>1</v>
      </c>
      <c r="N138" s="130" t="s">
        <v>38</v>
      </c>
      <c r="O138" s="131">
        <v>0</v>
      </c>
      <c r="P138" s="131">
        <f>O138*H138</f>
        <v>0</v>
      </c>
      <c r="Q138" s="131">
        <v>0</v>
      </c>
      <c r="R138" s="131">
        <f>Q138*H138</f>
        <v>0</v>
      </c>
      <c r="S138" s="131">
        <v>0</v>
      </c>
      <c r="T138" s="132">
        <f>S138*H138</f>
        <v>0</v>
      </c>
      <c r="AR138" s="88" t="s">
        <v>1115</v>
      </c>
      <c r="AT138" s="88" t="s">
        <v>132</v>
      </c>
      <c r="AU138" s="88" t="s">
        <v>82</v>
      </c>
      <c r="AY138" s="5" t="s">
        <v>130</v>
      </c>
      <c r="BE138" s="133">
        <f>IF(N138="základní",J138,0)</f>
        <v>0</v>
      </c>
      <c r="BF138" s="133">
        <f>IF(N138="snížená",J138,0)</f>
        <v>0</v>
      </c>
      <c r="BG138" s="133">
        <f>IF(N138="zákl. přenesená",J138,0)</f>
        <v>0</v>
      </c>
      <c r="BH138" s="133">
        <f>IF(N138="sníž. přenesená",J138,0)</f>
        <v>0</v>
      </c>
      <c r="BI138" s="133">
        <f>IF(N138="nulová",J138,0)</f>
        <v>0</v>
      </c>
      <c r="BJ138" s="5" t="s">
        <v>80</v>
      </c>
      <c r="BK138" s="133">
        <f>ROUND(I138*H138,2)</f>
        <v>0</v>
      </c>
      <c r="BL138" s="5" t="s">
        <v>1115</v>
      </c>
      <c r="BM138" s="88" t="s">
        <v>1147</v>
      </c>
    </row>
    <row r="139" spans="2:65" s="111" customFormat="1" ht="22.9" customHeight="1">
      <c r="B139" s="110"/>
      <c r="D139" s="112" t="s">
        <v>72</v>
      </c>
      <c r="E139" s="120" t="s">
        <v>1148</v>
      </c>
      <c r="F139" s="120" t="s">
        <v>1149</v>
      </c>
      <c r="I139" s="151"/>
      <c r="J139" s="121">
        <f>BK139</f>
        <v>0</v>
      </c>
      <c r="L139" s="110"/>
      <c r="M139" s="115"/>
      <c r="P139" s="116">
        <f>P140</f>
        <v>0</v>
      </c>
      <c r="R139" s="116">
        <f>R140</f>
        <v>0</v>
      </c>
      <c r="T139" s="117">
        <f>T140</f>
        <v>0</v>
      </c>
      <c r="AR139" s="112" t="s">
        <v>151</v>
      </c>
      <c r="AT139" s="118" t="s">
        <v>72</v>
      </c>
      <c r="AU139" s="118" t="s">
        <v>80</v>
      </c>
      <c r="AY139" s="112" t="s">
        <v>130</v>
      </c>
      <c r="BK139" s="119">
        <f>BK140</f>
        <v>0</v>
      </c>
    </row>
    <row r="140" spans="2:65" s="17" customFormat="1" ht="16.5" customHeight="1">
      <c r="B140" s="16"/>
      <c r="C140" s="122">
        <v>10</v>
      </c>
      <c r="D140" s="122" t="s">
        <v>132</v>
      </c>
      <c r="E140" s="123" t="s">
        <v>1150</v>
      </c>
      <c r="F140" s="124" t="s">
        <v>1149</v>
      </c>
      <c r="G140" s="125" t="s">
        <v>1113</v>
      </c>
      <c r="H140" s="126">
        <v>1</v>
      </c>
      <c r="I140" s="1">
        <v>0</v>
      </c>
      <c r="J140" s="128">
        <f>ROUND(I140*H140,2)</f>
        <v>0</v>
      </c>
      <c r="K140" s="124" t="s">
        <v>1125</v>
      </c>
      <c r="L140" s="16"/>
      <c r="M140" s="129" t="s">
        <v>1</v>
      </c>
      <c r="N140" s="130" t="s">
        <v>38</v>
      </c>
      <c r="O140" s="131">
        <v>0</v>
      </c>
      <c r="P140" s="131">
        <f>O140*H140</f>
        <v>0</v>
      </c>
      <c r="Q140" s="131">
        <v>0</v>
      </c>
      <c r="R140" s="131">
        <f>Q140*H140</f>
        <v>0</v>
      </c>
      <c r="S140" s="131">
        <v>0</v>
      </c>
      <c r="T140" s="132">
        <f>S140*H140</f>
        <v>0</v>
      </c>
      <c r="AR140" s="88" t="s">
        <v>1115</v>
      </c>
      <c r="AT140" s="88" t="s">
        <v>132</v>
      </c>
      <c r="AU140" s="88" t="s">
        <v>82</v>
      </c>
      <c r="AY140" s="5" t="s">
        <v>130</v>
      </c>
      <c r="BE140" s="133">
        <f>IF(N140="základní",J140,0)</f>
        <v>0</v>
      </c>
      <c r="BF140" s="133">
        <f>IF(N140="snížená",J140,0)</f>
        <v>0</v>
      </c>
      <c r="BG140" s="133">
        <f>IF(N140="zákl. přenesená",J140,0)</f>
        <v>0</v>
      </c>
      <c r="BH140" s="133">
        <f>IF(N140="sníž. přenesená",J140,0)</f>
        <v>0</v>
      </c>
      <c r="BI140" s="133">
        <f>IF(N140="nulová",J140,0)</f>
        <v>0</v>
      </c>
      <c r="BJ140" s="5" t="s">
        <v>80</v>
      </c>
      <c r="BK140" s="133">
        <f>ROUND(I140*H140,2)</f>
        <v>0</v>
      </c>
      <c r="BL140" s="5" t="s">
        <v>1115</v>
      </c>
      <c r="BM140" s="88" t="s">
        <v>1151</v>
      </c>
    </row>
    <row r="141" spans="2:65" s="111" customFormat="1" ht="22.9" customHeight="1">
      <c r="B141" s="110"/>
      <c r="D141" s="112" t="s">
        <v>72</v>
      </c>
      <c r="E141" s="120" t="s">
        <v>1152</v>
      </c>
      <c r="F141" s="120" t="s">
        <v>1153</v>
      </c>
      <c r="I141" s="151"/>
      <c r="J141" s="121">
        <f>BK141</f>
        <v>0</v>
      </c>
      <c r="L141" s="110"/>
      <c r="M141" s="115"/>
      <c r="P141" s="116">
        <f>P142</f>
        <v>0</v>
      </c>
      <c r="R141" s="116">
        <f>R142</f>
        <v>0</v>
      </c>
      <c r="T141" s="117">
        <f>T142</f>
        <v>0</v>
      </c>
      <c r="AR141" s="112" t="s">
        <v>151</v>
      </c>
      <c r="AT141" s="118" t="s">
        <v>72</v>
      </c>
      <c r="AU141" s="118" t="s">
        <v>80</v>
      </c>
      <c r="AY141" s="112" t="s">
        <v>130</v>
      </c>
      <c r="BK141" s="119">
        <f>BK142</f>
        <v>0</v>
      </c>
    </row>
    <row r="142" spans="2:65" s="17" customFormat="1" ht="16.5" customHeight="1">
      <c r="B142" s="16"/>
      <c r="C142" s="122">
        <v>11</v>
      </c>
      <c r="D142" s="122" t="s">
        <v>132</v>
      </c>
      <c r="E142" s="123" t="s">
        <v>1154</v>
      </c>
      <c r="F142" s="124" t="s">
        <v>1155</v>
      </c>
      <c r="G142" s="125" t="s">
        <v>1113</v>
      </c>
      <c r="H142" s="126">
        <v>1</v>
      </c>
      <c r="I142" s="1">
        <v>0</v>
      </c>
      <c r="J142" s="128">
        <f>ROUND(I142*H142,2)</f>
        <v>0</v>
      </c>
      <c r="K142" s="124" t="s">
        <v>1156</v>
      </c>
      <c r="L142" s="16"/>
      <c r="M142" s="129" t="s">
        <v>1</v>
      </c>
      <c r="N142" s="130" t="s">
        <v>38</v>
      </c>
      <c r="O142" s="131">
        <v>0</v>
      </c>
      <c r="P142" s="131">
        <f>O142*H142</f>
        <v>0</v>
      </c>
      <c r="Q142" s="131">
        <v>0</v>
      </c>
      <c r="R142" s="131">
        <f>Q142*H142</f>
        <v>0</v>
      </c>
      <c r="S142" s="131">
        <v>0</v>
      </c>
      <c r="T142" s="132">
        <f>S142*H142</f>
        <v>0</v>
      </c>
      <c r="AR142" s="88" t="s">
        <v>1115</v>
      </c>
      <c r="AT142" s="88" t="s">
        <v>132</v>
      </c>
      <c r="AU142" s="88" t="s">
        <v>82</v>
      </c>
      <c r="AY142" s="5" t="s">
        <v>130</v>
      </c>
      <c r="BE142" s="133">
        <f>IF(N142="základní",J142,0)</f>
        <v>0</v>
      </c>
      <c r="BF142" s="133">
        <f>IF(N142="snížená",J142,0)</f>
        <v>0</v>
      </c>
      <c r="BG142" s="133">
        <f>IF(N142="zákl. přenesená",J142,0)</f>
        <v>0</v>
      </c>
      <c r="BH142" s="133">
        <f>IF(N142="sníž. přenesená",J142,0)</f>
        <v>0</v>
      </c>
      <c r="BI142" s="133">
        <f>IF(N142="nulová",J142,0)</f>
        <v>0</v>
      </c>
      <c r="BJ142" s="5" t="s">
        <v>80</v>
      </c>
      <c r="BK142" s="133">
        <f>ROUND(I142*H142,2)</f>
        <v>0</v>
      </c>
      <c r="BL142" s="5" t="s">
        <v>1115</v>
      </c>
      <c r="BM142" s="88" t="s">
        <v>1157</v>
      </c>
    </row>
    <row r="143" spans="2:65" s="111" customFormat="1" ht="22.9" customHeight="1">
      <c r="B143" s="110"/>
      <c r="D143" s="112" t="s">
        <v>72</v>
      </c>
      <c r="E143" s="120" t="s">
        <v>1158</v>
      </c>
      <c r="F143" s="120" t="s">
        <v>1159</v>
      </c>
      <c r="I143" s="151"/>
      <c r="J143" s="121">
        <f>BK143</f>
        <v>0</v>
      </c>
      <c r="L143" s="110"/>
      <c r="M143" s="115"/>
      <c r="P143" s="116">
        <f>SUM(P144:P146)</f>
        <v>0</v>
      </c>
      <c r="R143" s="116">
        <f>SUM(R144:R146)</f>
        <v>0</v>
      </c>
      <c r="T143" s="117">
        <f>SUM(T144:T146)</f>
        <v>0</v>
      </c>
      <c r="AR143" s="112" t="s">
        <v>151</v>
      </c>
      <c r="AT143" s="118" t="s">
        <v>72</v>
      </c>
      <c r="AU143" s="118" t="s">
        <v>80</v>
      </c>
      <c r="AY143" s="112" t="s">
        <v>130</v>
      </c>
      <c r="BK143" s="119">
        <f>SUM(BK144:BK146)</f>
        <v>0</v>
      </c>
    </row>
    <row r="144" spans="2:65" s="17" customFormat="1" ht="25" customHeight="1">
      <c r="B144" s="16"/>
      <c r="C144" s="122">
        <v>12</v>
      </c>
      <c r="D144" s="122" t="s">
        <v>132</v>
      </c>
      <c r="E144" s="123" t="s">
        <v>1160</v>
      </c>
      <c r="F144" s="124" t="s">
        <v>1161</v>
      </c>
      <c r="G144" s="125" t="s">
        <v>778</v>
      </c>
      <c r="H144" s="126">
        <v>1</v>
      </c>
      <c r="I144" s="1">
        <v>0</v>
      </c>
      <c r="J144" s="128">
        <f>ROUND(I144*H144,2)</f>
        <v>0</v>
      </c>
      <c r="K144" s="124" t="s">
        <v>1125</v>
      </c>
      <c r="L144" s="16"/>
      <c r="M144" s="129" t="s">
        <v>1</v>
      </c>
      <c r="N144" s="130" t="s">
        <v>38</v>
      </c>
      <c r="O144" s="131">
        <v>0</v>
      </c>
      <c r="P144" s="131">
        <f>O144*H144</f>
        <v>0</v>
      </c>
      <c r="Q144" s="131">
        <v>0</v>
      </c>
      <c r="R144" s="131">
        <f>Q144*H144</f>
        <v>0</v>
      </c>
      <c r="S144" s="131">
        <v>0</v>
      </c>
      <c r="T144" s="132">
        <f>S144*H144</f>
        <v>0</v>
      </c>
      <c r="AR144" s="88" t="s">
        <v>1115</v>
      </c>
      <c r="AT144" s="88" t="s">
        <v>132</v>
      </c>
      <c r="AU144" s="88" t="s">
        <v>82</v>
      </c>
      <c r="AY144" s="5" t="s">
        <v>130</v>
      </c>
      <c r="BE144" s="133">
        <f>IF(N144="základní",J144,0)</f>
        <v>0</v>
      </c>
      <c r="BF144" s="133">
        <f>IF(N144="snížená",J144,0)</f>
        <v>0</v>
      </c>
      <c r="BG144" s="133">
        <f>IF(N144="zákl. přenesená",J144,0)</f>
        <v>0</v>
      </c>
      <c r="BH144" s="133">
        <f>IF(N144="sníž. přenesená",J144,0)</f>
        <v>0</v>
      </c>
      <c r="BI144" s="133">
        <f>IF(N144="nulová",J144,0)</f>
        <v>0</v>
      </c>
      <c r="BJ144" s="5" t="s">
        <v>80</v>
      </c>
      <c r="BK144" s="133">
        <f>ROUND(I144*H144,2)</f>
        <v>0</v>
      </c>
      <c r="BL144" s="5" t="s">
        <v>1115</v>
      </c>
      <c r="BM144" s="88" t="s">
        <v>1162</v>
      </c>
    </row>
    <row r="145" spans="2:65" s="17" customFormat="1" ht="21.75" customHeight="1">
      <c r="B145" s="16"/>
      <c r="C145" s="122">
        <v>13</v>
      </c>
      <c r="D145" s="122" t="s">
        <v>132</v>
      </c>
      <c r="E145" s="123" t="s">
        <v>1163</v>
      </c>
      <c r="F145" s="124" t="s">
        <v>1164</v>
      </c>
      <c r="G145" s="125" t="s">
        <v>618</v>
      </c>
      <c r="H145" s="126">
        <v>1</v>
      </c>
      <c r="I145" s="1">
        <v>0</v>
      </c>
      <c r="J145" s="128">
        <f>ROUND(I145*H145,2)</f>
        <v>0</v>
      </c>
      <c r="K145" s="124" t="s">
        <v>1</v>
      </c>
      <c r="L145" s="16"/>
      <c r="M145" s="129" t="s">
        <v>1</v>
      </c>
      <c r="N145" s="130" t="s">
        <v>38</v>
      </c>
      <c r="O145" s="131">
        <v>0</v>
      </c>
      <c r="P145" s="131">
        <f>O145*H145</f>
        <v>0</v>
      </c>
      <c r="Q145" s="131">
        <v>0</v>
      </c>
      <c r="R145" s="131">
        <f>Q145*H145</f>
        <v>0</v>
      </c>
      <c r="S145" s="131">
        <v>0</v>
      </c>
      <c r="T145" s="132">
        <f>S145*H145</f>
        <v>0</v>
      </c>
      <c r="AR145" s="88" t="s">
        <v>1115</v>
      </c>
      <c r="AT145" s="88" t="s">
        <v>132</v>
      </c>
      <c r="AU145" s="88" t="s">
        <v>82</v>
      </c>
      <c r="AY145" s="5" t="s">
        <v>130</v>
      </c>
      <c r="BE145" s="133">
        <f>IF(N145="základní",J145,0)</f>
        <v>0</v>
      </c>
      <c r="BF145" s="133">
        <f>IF(N145="snížená",J145,0)</f>
        <v>0</v>
      </c>
      <c r="BG145" s="133">
        <f>IF(N145="zákl. přenesená",J145,0)</f>
        <v>0</v>
      </c>
      <c r="BH145" s="133">
        <f>IF(N145="sníž. přenesená",J145,0)</f>
        <v>0</v>
      </c>
      <c r="BI145" s="133">
        <f>IF(N145="nulová",J145,0)</f>
        <v>0</v>
      </c>
      <c r="BJ145" s="5" t="s">
        <v>80</v>
      </c>
      <c r="BK145" s="133">
        <f>ROUND(I145*H145,2)</f>
        <v>0</v>
      </c>
      <c r="BL145" s="5" t="s">
        <v>1115</v>
      </c>
      <c r="BM145" s="88" t="s">
        <v>1165</v>
      </c>
    </row>
    <row r="146" spans="2:65" s="17" customFormat="1" ht="33" customHeight="1">
      <c r="B146" s="16"/>
      <c r="C146" s="122">
        <v>14</v>
      </c>
      <c r="D146" s="122" t="s">
        <v>132</v>
      </c>
      <c r="E146" s="123" t="s">
        <v>1166</v>
      </c>
      <c r="F146" s="124" t="s">
        <v>1167</v>
      </c>
      <c r="G146" s="125" t="s">
        <v>1113</v>
      </c>
      <c r="H146" s="126">
        <v>1</v>
      </c>
      <c r="I146" s="1">
        <v>0</v>
      </c>
      <c r="J146" s="128">
        <f>ROUND(I146*H146,2)</f>
        <v>0</v>
      </c>
      <c r="K146" s="124" t="s">
        <v>1156</v>
      </c>
      <c r="L146" s="16"/>
      <c r="M146" s="164" t="s">
        <v>1</v>
      </c>
      <c r="N146" s="165" t="s">
        <v>38</v>
      </c>
      <c r="O146" s="166">
        <v>0</v>
      </c>
      <c r="P146" s="166">
        <f>O146*H146</f>
        <v>0</v>
      </c>
      <c r="Q146" s="166">
        <v>0</v>
      </c>
      <c r="R146" s="166">
        <f>Q146*H146</f>
        <v>0</v>
      </c>
      <c r="S146" s="166">
        <v>0</v>
      </c>
      <c r="T146" s="167">
        <f>S146*H146</f>
        <v>0</v>
      </c>
      <c r="AR146" s="88" t="s">
        <v>1115</v>
      </c>
      <c r="AT146" s="88" t="s">
        <v>132</v>
      </c>
      <c r="AU146" s="88" t="s">
        <v>82</v>
      </c>
      <c r="AY146" s="5" t="s">
        <v>130</v>
      </c>
      <c r="BE146" s="133">
        <f>IF(N146="základní",J146,0)</f>
        <v>0</v>
      </c>
      <c r="BF146" s="133">
        <f>IF(N146="snížená",J146,0)</f>
        <v>0</v>
      </c>
      <c r="BG146" s="133">
        <f>IF(N146="zákl. přenesená",J146,0)</f>
        <v>0</v>
      </c>
      <c r="BH146" s="133">
        <f>IF(N146="sníž. přenesená",J146,0)</f>
        <v>0</v>
      </c>
      <c r="BI146" s="133">
        <f>IF(N146="nulová",J146,0)</f>
        <v>0</v>
      </c>
      <c r="BJ146" s="5" t="s">
        <v>80</v>
      </c>
      <c r="BK146" s="133">
        <f>ROUND(I146*H146,2)</f>
        <v>0</v>
      </c>
      <c r="BL146" s="5" t="s">
        <v>1115</v>
      </c>
      <c r="BM146" s="88" t="s">
        <v>1168</v>
      </c>
    </row>
    <row r="147" spans="2:65" s="17" customFormat="1" ht="7" customHeight="1">
      <c r="B147" s="28"/>
      <c r="C147" s="29"/>
      <c r="D147" s="29"/>
      <c r="E147" s="29"/>
      <c r="F147" s="29"/>
      <c r="G147" s="29"/>
      <c r="H147" s="29"/>
      <c r="I147" s="29"/>
      <c r="J147" s="29"/>
      <c r="K147" s="29"/>
      <c r="L147" s="16"/>
    </row>
  </sheetData>
  <sheetProtection algorithmName="SHA-512" hashValue="BqD3PXfIWATHKKSMX/aFhsZGyZULUMKtGNXiLRyIL46iL77Rcob86Ny27rdphgLvXoHkI2xE9Fhvi+udVsqUug==" saltValue="6kNIiP1PWhhvIg0k/Kq1mQ==" spinCount="100000" sheet="1" objects="1" scenarios="1"/>
  <mergeCells count="9"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Rejapitulace stavby</vt:lpstr>
      <vt:lpstr>Bourací a stavební práce</vt:lpstr>
      <vt:lpstr>Ostatní profese</vt:lpstr>
      <vt:lpstr>Vedlejší náklady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Hrejsová Marcela</dc:creator>
  <cp:lastModifiedBy>Hrejsová Marcela</cp:lastModifiedBy>
  <dcterms:created xsi:type="dcterms:W3CDTF">2022-09-09T12:12:18Z</dcterms:created>
  <dcterms:modified xsi:type="dcterms:W3CDTF">2022-09-13T11:13:16Z</dcterms:modified>
</cp:coreProperties>
</file>